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mcbain/Downloads/"/>
    </mc:Choice>
  </mc:AlternateContent>
  <xr:revisionPtr revIDLastSave="0" documentId="13_ncr:1_{8784E316-09D5-854B-A8A2-B2E84567F237}" xr6:coauthVersionLast="47" xr6:coauthVersionMax="47" xr10:uidLastSave="{00000000-0000-0000-0000-000000000000}"/>
  <bookViews>
    <workbookView xWindow="52760" yWindow="640" windowWidth="38160" windowHeight="25280" xr2:uid="{A5AEDF60-C418-5B40-9837-02A7E1B40373}"/>
  </bookViews>
  <sheets>
    <sheet name="Sampling Strategy" sheetId="2" r:id="rId1"/>
    <sheet name="Resourcing Calcs" sheetId="1" r:id="rId2"/>
    <sheet name="Key" sheetId="3" r:id="rId3"/>
  </sheets>
  <calcPr calcId="191028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L8" i="1"/>
  <c r="I22" i="2"/>
  <c r="E85" i="2"/>
  <c r="E64" i="2"/>
  <c r="E43" i="2"/>
  <c r="E22" i="2"/>
  <c r="D11" i="1" l="1"/>
  <c r="D10" i="1"/>
  <c r="E8" i="1"/>
  <c r="D9" i="1"/>
  <c r="M93" i="1" s="1"/>
  <c r="D8" i="1"/>
  <c r="C11" i="1"/>
  <c r="C10" i="1"/>
  <c r="C9" i="1"/>
  <c r="C8" i="1"/>
  <c r="D18" i="1" s="1"/>
  <c r="E18" i="1" s="1"/>
  <c r="P33" i="1"/>
  <c r="P28" i="1"/>
  <c r="P23" i="1"/>
  <c r="P18" i="1"/>
  <c r="J33" i="1"/>
  <c r="J28" i="1"/>
  <c r="J23" i="1"/>
  <c r="J18" i="1"/>
  <c r="I84" i="2"/>
  <c r="I63" i="2"/>
  <c r="I42" i="2"/>
  <c r="M92" i="1"/>
  <c r="I85" i="2" l="1"/>
  <c r="C94" i="2" s="1"/>
  <c r="I43" i="2"/>
  <c r="C92" i="2" s="1"/>
  <c r="I64" i="2"/>
  <c r="C93" i="2" s="1"/>
  <c r="C91" i="2"/>
  <c r="E11" i="1"/>
  <c r="Q35" i="1" s="1"/>
  <c r="R35" i="1" s="1"/>
  <c r="E10" i="1"/>
  <c r="Q29" i="1" s="1"/>
  <c r="R29" i="1" s="1"/>
  <c r="E9" i="1"/>
  <c r="Q25" i="1" s="1"/>
  <c r="R25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0" i="1"/>
  <c r="Q20" i="1"/>
  <c r="R20" i="1" s="1"/>
  <c r="Q19" i="1"/>
  <c r="R19" i="1" s="1"/>
  <c r="Q18" i="1"/>
  <c r="L63" i="1"/>
  <c r="M63" i="1" s="1"/>
  <c r="L62" i="1"/>
  <c r="M62" i="1" s="1"/>
  <c r="L59" i="1"/>
  <c r="M59" i="1" s="1"/>
  <c r="L58" i="1"/>
  <c r="M58" i="1" s="1"/>
  <c r="L55" i="1"/>
  <c r="M55" i="1" s="1"/>
  <c r="L54" i="1"/>
  <c r="M54" i="1" s="1"/>
  <c r="L50" i="1"/>
  <c r="L35" i="1"/>
  <c r="M35" i="1" s="1"/>
  <c r="L34" i="1"/>
  <c r="M34" i="1" s="1"/>
  <c r="L33" i="1"/>
  <c r="L30" i="1"/>
  <c r="M30" i="1" s="1"/>
  <c r="L29" i="1"/>
  <c r="M29" i="1" s="1"/>
  <c r="L28" i="1"/>
  <c r="M28" i="1" s="1"/>
  <c r="L25" i="1"/>
  <c r="M25" i="1" s="1"/>
  <c r="L24" i="1"/>
  <c r="M24" i="1" s="1"/>
  <c r="L23" i="1"/>
  <c r="M23" i="1" s="1"/>
  <c r="L18" i="1"/>
  <c r="M18" i="1" s="1"/>
  <c r="D38" i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Q55" i="1"/>
  <c r="R55" i="1" s="1"/>
  <c r="Q54" i="1"/>
  <c r="R54" i="1" s="1"/>
  <c r="Q53" i="1"/>
  <c r="R53" i="1" s="1"/>
  <c r="Q52" i="1"/>
  <c r="R52" i="1" s="1"/>
  <c r="Q51" i="1"/>
  <c r="R51" i="1" s="1"/>
  <c r="L20" i="1"/>
  <c r="M20" i="1" s="1"/>
  <c r="C95" i="2" l="1"/>
  <c r="Q30" i="1"/>
  <c r="R30" i="1" s="1"/>
  <c r="Q34" i="1"/>
  <c r="R34" i="1" s="1"/>
  <c r="Q33" i="1"/>
  <c r="R33" i="1" s="1"/>
  <c r="M91" i="1"/>
  <c r="M90" i="1"/>
  <c r="Q24" i="1"/>
  <c r="R24" i="1" s="1"/>
  <c r="Q23" i="1"/>
  <c r="R23" i="1" s="1"/>
  <c r="Q28" i="1"/>
  <c r="R28" i="1" s="1"/>
  <c r="E38" i="1"/>
  <c r="R18" i="1"/>
  <c r="M33" i="1"/>
  <c r="R50" i="1"/>
  <c r="R83" i="1" s="1"/>
  <c r="Q83" i="1"/>
  <c r="M50" i="1"/>
  <c r="D25" i="1"/>
  <c r="E25" i="1" s="1"/>
  <c r="D24" i="1"/>
  <c r="E24" i="1" s="1"/>
  <c r="L19" i="1"/>
  <c r="M19" i="1" s="1"/>
  <c r="L51" i="1"/>
  <c r="M51" i="1" s="1"/>
  <c r="D23" i="1"/>
  <c r="E23" i="1" s="1"/>
  <c r="D22" i="1"/>
  <c r="E22" i="1" s="1"/>
  <c r="D21" i="1"/>
  <c r="E21" i="1" s="1"/>
  <c r="D20" i="1"/>
  <c r="E20" i="1" s="1"/>
  <c r="D19" i="1"/>
  <c r="E19" i="1" s="1"/>
  <c r="M69" i="1" l="1"/>
  <c r="Q38" i="1"/>
  <c r="P42" i="1" s="1"/>
  <c r="R38" i="1"/>
  <c r="M38" i="1"/>
  <c r="L38" i="1"/>
  <c r="J42" i="1" s="1"/>
  <c r="L42" i="1" s="1"/>
  <c r="M42" i="1" s="1"/>
  <c r="E57" i="1"/>
  <c r="D57" i="1"/>
  <c r="C60" i="1" s="1"/>
  <c r="D60" i="1" s="1"/>
  <c r="E60" i="1" s="1"/>
  <c r="L69" i="1"/>
  <c r="J83" i="1" s="1"/>
  <c r="Q42" i="1"/>
  <c r="R42" i="1" s="1"/>
  <c r="P41" i="1"/>
  <c r="Q41" i="1" s="1"/>
  <c r="R41" i="1" s="1"/>
  <c r="J85" i="1"/>
  <c r="L85" i="1" s="1"/>
  <c r="P86" i="1"/>
  <c r="Q86" i="1" s="1"/>
  <c r="R86" i="1" s="1"/>
  <c r="P85" i="1"/>
  <c r="Q85" i="1" s="1"/>
  <c r="R85" i="1" s="1"/>
  <c r="J41" i="1" l="1"/>
  <c r="L41" i="1" s="1"/>
  <c r="M41" i="1" s="1"/>
  <c r="M44" i="1" s="1"/>
  <c r="M84" i="1" s="1"/>
  <c r="R88" i="1"/>
  <c r="M85" i="1" s="1"/>
  <c r="C61" i="1"/>
  <c r="D61" i="1" s="1"/>
  <c r="J73" i="1"/>
  <c r="L73" i="1" s="1"/>
  <c r="M73" i="1" s="1"/>
  <c r="J72" i="1"/>
  <c r="L72" i="1" s="1"/>
  <c r="M72" i="1" s="1"/>
  <c r="R44" i="1"/>
  <c r="M82" i="1" s="1"/>
  <c r="J84" i="1"/>
  <c r="L84" i="1" s="1"/>
  <c r="E61" i="1" l="1"/>
  <c r="E63" i="1" s="1"/>
  <c r="M81" i="1" s="1"/>
  <c r="L81" i="1"/>
  <c r="M75" i="1"/>
  <c r="M83" i="1" s="1"/>
  <c r="L83" i="1"/>
  <c r="J81" i="1" l="1"/>
  <c r="M87" i="1" l="1"/>
  <c r="J82" i="1"/>
  <c r="J87" i="1" s="1"/>
  <c r="L82" i="1" l="1"/>
  <c r="L8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tc={79EBE736-648E-D547-8E28-1B72BACA11B4}</author>
    <author>tc={38B0167D-75F2-F04A-A5D6-CB275B97D327}</author>
    <author>tc={CBFC8089-8BF0-8D4C-B4DB-A7EF6BB24A5B}</author>
    <author>tc={3C258833-D171-8B45-81C9-62C4D21F4002}</author>
  </authors>
  <commentList>
    <comment ref="E21" authorId="0" shapeId="0" xr:uid="{79EBE736-648E-D547-8E28-1B72BACA11B4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enter the number of unique locations listed in Columns D, E, and F for the interventions</t>
      </text>
    </comment>
    <comment ref="E42" authorId="1" shapeId="0" xr:uid="{38B0167D-75F2-F04A-A5D6-CB275B97D327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enter the number of unique locations listed in Columns D, E, and F for the interventions</t>
      </text>
    </comment>
    <comment ref="E63" authorId="2" shapeId="0" xr:uid="{CBFC8089-8BF0-8D4C-B4DB-A7EF6BB24A5B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enter the number of unique locations listed in Columns D, E, and F for the interventions</t>
      </text>
    </comment>
    <comment ref="E84" authorId="3" shapeId="0" xr:uid="{3C258833-D171-8B45-81C9-62C4D21F4002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enter the number of unique locations listed in Columns D, E, and F for the interventions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tc={0CDEDC73-1A02-5047-815A-F045FF29DA6C}</author>
    <author>tc={682C8577-6C83-5D48-B738-E67A927BAA87}</author>
    <author>tc={C023158A-1CCB-2B45-A973-3EC729528610}</author>
    <author>tc={6C0C533B-1297-CA48-BAC0-FA103A81B388}</author>
  </authors>
  <commentList>
    <comment ref="C7" authorId="0" shapeId="0" xr:uid="{0CDEDC73-1A02-5047-815A-F045FF29DA6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the next three rows, document the number of facilities you expect to collect data from—for each level of care. </t>
      </text>
    </comment>
    <comment ref="D7" authorId="1" shapeId="0" xr:uid="{682C8577-6C83-5D48-B738-E67A927BAA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the next 3 rows, estimate the number of units, departments, or clinics you expect to observe patients at FOR EACH facility </t>
      </text>
    </comment>
    <comment ref="E7" authorId="2" shapeId="0" xr:uid="{C023158A-1CCB-2B45-A973-3EC72952861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priority interventions, how many do you think you will be able to identify ahead of time and directly observe at each facility—for each level of care</t>
      </text>
    </comment>
    <comment ref="F7" authorId="3" shapeId="0" xr:uid="{6C0C533B-1297-CA48-BAC0-FA103A81B388}">
      <text>
        <t>[Threaded comment]
Your version of Excel allows you to read this threaded comment; however, any edits to it will get removed if the file is opened in a newer version of Excel. Learn more: https://go.microsoft.com/fwlink/?linkid=870924
Comment:
    In the next 3 rows, list the number of Key Informant Interviews you plan to execute for interventions that are not available for direct observation</t>
      </text>
    </comment>
  </commentList>
</comments>
</file>

<file path=xl/sharedStrings.xml><?xml version="1.0" encoding="utf-8"?>
<sst xmlns="http://schemas.openxmlformats.org/spreadsheetml/2006/main" count="579" uniqueCount="201">
  <si>
    <t>Modular Resourcing Requirements and Budget for TDABC Data Collection</t>
  </si>
  <si>
    <t>Facility Level Data Collection</t>
  </si>
  <si>
    <t># Facilities</t>
  </si>
  <si>
    <t>#</t>
  </si>
  <si>
    <t>Cost per Day</t>
  </si>
  <si>
    <t>Total Days</t>
  </si>
  <si>
    <t>1. Sensitization efforts</t>
  </si>
  <si>
    <t>2. Setting up data collection systems</t>
  </si>
  <si>
    <t>3. Process Map Design</t>
  </si>
  <si>
    <t>Total 
Cost</t>
  </si>
  <si>
    <t>Fixed (Capital) Effort</t>
  </si>
  <si>
    <t>Overall</t>
  </si>
  <si>
    <t>Estimate</t>
  </si>
  <si>
    <t>Total Patient Observations</t>
  </si>
  <si>
    <t>Total Process Maps</t>
  </si>
  <si>
    <t>Total Interventions Examined</t>
  </si>
  <si>
    <t>Total Units Examined</t>
  </si>
  <si>
    <t>Person-Days per DH</t>
  </si>
  <si>
    <t>Total Person-Days</t>
  </si>
  <si>
    <r>
      <t xml:space="preserve">3. </t>
    </r>
    <r>
      <rPr>
        <sz val="12"/>
        <color rgb="FF7030A0"/>
        <rFont val="Calibri (Body)"/>
      </rPr>
      <t>Workflow #4.0</t>
    </r>
    <r>
      <rPr>
        <sz val="12"/>
        <color theme="1"/>
        <rFont val="Calibri"/>
        <family val="2"/>
        <scheme val="minor"/>
      </rPr>
      <t>: Facility Capabilities</t>
    </r>
  </si>
  <si>
    <r>
      <t xml:space="preserve">4. </t>
    </r>
    <r>
      <rPr>
        <sz val="12"/>
        <color rgb="FF7030A0"/>
        <rFont val="Calibri (Body)"/>
      </rPr>
      <t>Workflow #4.1</t>
    </r>
    <r>
      <rPr>
        <sz val="12"/>
        <color theme="1"/>
        <rFont val="Calibri"/>
        <family val="2"/>
        <scheme val="minor"/>
      </rPr>
      <t>: Facility Inventory</t>
    </r>
  </si>
  <si>
    <r>
      <t xml:space="preserve">5. </t>
    </r>
    <r>
      <rPr>
        <sz val="12"/>
        <color rgb="FF7030A0"/>
        <rFont val="Calibri (Body)"/>
      </rPr>
      <t>Workflow #4.2</t>
    </r>
    <r>
      <rPr>
        <sz val="12"/>
        <color theme="1"/>
        <rFont val="Calibri"/>
        <family val="2"/>
        <scheme val="minor"/>
      </rPr>
      <t>: Personnel Inventory</t>
    </r>
  </si>
  <si>
    <r>
      <t xml:space="preserve">6. </t>
    </r>
    <r>
      <rPr>
        <sz val="12"/>
        <color rgb="FF7030A0"/>
        <rFont val="Calibri (Body)"/>
      </rPr>
      <t>Workflow #4.3</t>
    </r>
    <r>
      <rPr>
        <sz val="12"/>
        <color theme="1"/>
        <rFont val="Calibri"/>
        <family val="2"/>
        <scheme val="minor"/>
      </rPr>
      <t>: Indirects inventory</t>
    </r>
  </si>
  <si>
    <r>
      <t xml:space="preserve">7. </t>
    </r>
    <r>
      <rPr>
        <sz val="12"/>
        <color rgb="FF7030A0"/>
        <rFont val="Calibri (Body)"/>
      </rPr>
      <t>Workflow #4.4</t>
    </r>
    <r>
      <rPr>
        <sz val="12"/>
        <color theme="1"/>
        <rFont val="Calibri"/>
        <family val="2"/>
        <scheme val="minor"/>
      </rPr>
      <t>: Medications Inventory</t>
    </r>
  </si>
  <si>
    <t>I. KEY PARAMETERS</t>
  </si>
  <si>
    <t>II. FIXED COSTS</t>
  </si>
  <si>
    <t>SUMMARY RESOURCES</t>
  </si>
  <si>
    <t>SUMMARY DELIVERABLES</t>
  </si>
  <si>
    <t>PERSONNEL</t>
  </si>
  <si>
    <t xml:space="preserve">    1. Data Collectors</t>
  </si>
  <si>
    <t xml:space="preserve">    2. Supervisors</t>
  </si>
  <si>
    <t xml:space="preserve">    3. Vehicles/Transport</t>
  </si>
  <si>
    <t>Team Composition
 and Budget</t>
  </si>
  <si>
    <t>2. Process Map Design</t>
  </si>
  <si>
    <t>Total Person-Days*</t>
  </si>
  <si>
    <r>
      <t xml:space="preserve">1. </t>
    </r>
    <r>
      <rPr>
        <sz val="12"/>
        <color rgb="FF0070C0"/>
        <rFont val="Calibri (Body)"/>
      </rPr>
      <t>Workflow #1</t>
    </r>
    <r>
      <rPr>
        <sz val="12"/>
        <color theme="1"/>
        <rFont val="Calibri"/>
        <family val="2"/>
        <scheme val="minor"/>
      </rPr>
      <t>: KI Interviews</t>
    </r>
  </si>
  <si>
    <t xml:space="preserve">SCOPE OF TDABC PROJECT </t>
  </si>
  <si>
    <t>VI. OUTPUTS FROM TDABC PROJECT</t>
  </si>
  <si>
    <r>
      <t xml:space="preserve">1. </t>
    </r>
    <r>
      <rPr>
        <sz val="12"/>
        <color rgb="FFC00000"/>
        <rFont val="Calibri (Body)"/>
      </rPr>
      <t>Workflow #2:</t>
    </r>
    <r>
      <rPr>
        <sz val="12"/>
        <color theme="1"/>
        <rFont val="Calibri"/>
        <family val="2"/>
        <scheme val="minor"/>
      </rPr>
      <t xml:space="preserve"> Direct Observation</t>
    </r>
  </si>
  <si>
    <t>2. Data Uploading</t>
  </si>
  <si>
    <t>VI. TDABC PROVIDER OBSERVATION</t>
  </si>
  <si>
    <r>
      <t xml:space="preserve">8. </t>
    </r>
    <r>
      <rPr>
        <sz val="12"/>
        <color theme="5"/>
        <rFont val="Calibri (Body)"/>
      </rPr>
      <t>Workflow #3.1:</t>
    </r>
    <r>
      <rPr>
        <sz val="12"/>
        <color theme="1"/>
        <rFont val="Calibri"/>
        <family val="2"/>
        <scheme val="minor"/>
      </rPr>
      <t xml:space="preserve"> Personnel Interviews</t>
    </r>
  </si>
  <si>
    <r>
      <t xml:space="preserve">1. </t>
    </r>
    <r>
      <rPr>
        <sz val="12"/>
        <color theme="5"/>
        <rFont val="Calibri (Body)"/>
      </rPr>
      <t>Workflow #3.2</t>
    </r>
    <r>
      <rPr>
        <sz val="12"/>
        <color theme="1"/>
        <rFont val="Calibri"/>
        <family val="2"/>
        <scheme val="minor"/>
      </rPr>
      <t>: PCP Observation</t>
    </r>
  </si>
  <si>
    <r>
      <t xml:space="preserve">2. </t>
    </r>
    <r>
      <rPr>
        <sz val="12"/>
        <color theme="5"/>
        <rFont val="Calibri (Body)"/>
      </rPr>
      <t>Workflow #3.2</t>
    </r>
    <r>
      <rPr>
        <sz val="12"/>
        <color theme="1"/>
        <rFont val="Calibri"/>
        <family val="2"/>
        <scheme val="minor"/>
      </rPr>
      <t>: Nurse Observation</t>
    </r>
  </si>
  <si>
    <r>
      <t xml:space="preserve">3. </t>
    </r>
    <r>
      <rPr>
        <sz val="12"/>
        <color theme="5"/>
        <rFont val="Calibri (Body)"/>
      </rPr>
      <t>Workflow #3.2</t>
    </r>
    <r>
      <rPr>
        <sz val="12"/>
        <color theme="1"/>
        <rFont val="Calibri"/>
        <family val="2"/>
        <scheme val="minor"/>
      </rPr>
      <t>: Lab Observation</t>
    </r>
  </si>
  <si>
    <r>
      <t xml:space="preserve">4. </t>
    </r>
    <r>
      <rPr>
        <sz val="12"/>
        <color theme="5"/>
        <rFont val="Calibri (Body)"/>
      </rPr>
      <t>Workflow #3.2</t>
    </r>
    <r>
      <rPr>
        <sz val="12"/>
        <color theme="1"/>
        <rFont val="Calibri"/>
        <family val="2"/>
        <scheme val="minor"/>
      </rPr>
      <t>: Pharmacy Observation</t>
    </r>
  </si>
  <si>
    <r>
      <t xml:space="preserve">5. </t>
    </r>
    <r>
      <rPr>
        <sz val="12"/>
        <color theme="5"/>
        <rFont val="Calibri (Body)"/>
      </rPr>
      <t>Workflow #3.2</t>
    </r>
    <r>
      <rPr>
        <sz val="12"/>
        <color theme="1"/>
        <rFont val="Calibri"/>
        <family val="2"/>
        <scheme val="minor"/>
      </rPr>
      <t>: Support Staff Observation</t>
    </r>
  </si>
  <si>
    <t>6. Data Uploading</t>
  </si>
  <si>
    <t>Person-Days per DH per Unit</t>
  </si>
  <si>
    <t>Person-Days per RH per Unit</t>
  </si>
  <si>
    <t>TDABC: Patient Observations of Intervention</t>
  </si>
  <si>
    <t>TDABC: Key Informant Interviews</t>
  </si>
  <si>
    <t>TDABC: Patient Observations at Unit Level</t>
  </si>
  <si>
    <t>TDABC: Provider Observations</t>
  </si>
  <si>
    <t>Fixed (Capital) Costs - District Hospitals (DHs)</t>
  </si>
  <si>
    <t>IV. TDABC KEY INFORMANT INTERVIEWS</t>
  </si>
  <si>
    <t>Fixed (Capital) Costs - Regional Hospitals (REGs)</t>
  </si>
  <si>
    <t>Fixed (Capital) Costs - Referral Hospitals (REFs)</t>
  </si>
  <si>
    <t>TDABC: Intervention Kis Only, REGs</t>
  </si>
  <si>
    <t>TDABC: Intervention Kis Only, REFs</t>
  </si>
  <si>
    <t>District Hospitals</t>
  </si>
  <si>
    <t>Primary Health Centers</t>
  </si>
  <si>
    <t>Regional Hospitals</t>
  </si>
  <si>
    <t>Tertiary Hospitals</t>
  </si>
  <si>
    <t>Person-Days per PHC</t>
  </si>
  <si>
    <t>Person-Days per REG</t>
  </si>
  <si>
    <t>TDABC: Intervention KI Only, PHCs</t>
  </si>
  <si>
    <t>Fixed (Capital) Costs - Primary Health Centers (PHCs)</t>
  </si>
  <si>
    <t>TDABC: Unit Level Observation, PHCs</t>
  </si>
  <si>
    <t>TDABC: Unit Level Observation, DHs</t>
  </si>
  <si>
    <t>TDABC: Unit Level Observation, REGs</t>
  </si>
  <si>
    <t>TDABC: Unit Level Observation, REFs</t>
  </si>
  <si>
    <t>TDABC: Intervention KI Only, DHs</t>
  </si>
  <si>
    <t>TDABC: Targeted Observations, PHCs</t>
  </si>
  <si>
    <t>TDABC: Targeted Observations, DHs</t>
  </si>
  <si>
    <t>TDABC: Targeted Observations, REGs</t>
  </si>
  <si>
    <t>TDABC: Targeted Observations, REFs</t>
  </si>
  <si>
    <t>TDABC: Provider Observation, PHCs</t>
  </si>
  <si>
    <t>TDABC: Provider Observation, DHs</t>
  </si>
  <si>
    <t>TDABC: Provider Observation, REGs</t>
  </si>
  <si>
    <t>TDABC: Provider Observation, REFs</t>
  </si>
  <si>
    <t>Person-Days per REG per Unit</t>
  </si>
  <si>
    <t>Person-Days per REF per Unit</t>
  </si>
  <si>
    <t>LEVEL 1 - PRIMARY HEALTH CENTERS</t>
  </si>
  <si>
    <t>Intervention Name</t>
  </si>
  <si>
    <t>Yes</t>
  </si>
  <si>
    <t>Unit/Department/Clinic Level Observations?</t>
  </si>
  <si>
    <t>Units/Departments/Clinics-Level: Comprehensive Patient Observations</t>
  </si>
  <si>
    <t xml:space="preserve">Intervention-Level: Targeted Patient Observation </t>
  </si>
  <si>
    <t xml:space="preserve">Targeted Patient Observations? </t>
  </si>
  <si>
    <t>If Yes, 
Location #2</t>
  </si>
  <si>
    <t>If Yes, 
Location #1</t>
  </si>
  <si>
    <t>If Yes, 
Location #3</t>
  </si>
  <si>
    <t>No</t>
  </si>
  <si>
    <t>Outpatient Department</t>
  </si>
  <si>
    <t>Emergency Department</t>
  </si>
  <si>
    <t>Oncology Unit/Department</t>
  </si>
  <si>
    <t>Diabetes Unit/Clinic</t>
  </si>
  <si>
    <t>Hypertention Unit/Clinic</t>
  </si>
  <si>
    <t xml:space="preserve">Total Units/Clinics/Departments: </t>
  </si>
  <si>
    <t>Total Observations:</t>
  </si>
  <si>
    <t>Final Estimates:</t>
  </si>
  <si>
    <t>Total Interventions:</t>
  </si>
  <si>
    <r>
      <t xml:space="preserve">Unit/Department/Clinic-Level:
</t>
    </r>
    <r>
      <rPr>
        <sz val="12"/>
        <color theme="1"/>
        <rFont val="Calibri"/>
        <family val="2"/>
        <scheme val="minor"/>
      </rPr>
      <t># Units/Departments/Clinics for Comprehensive Patient Observations</t>
    </r>
  </si>
  <si>
    <r>
      <t xml:space="preserve">Intervention-Level:
</t>
    </r>
    <r>
      <rPr>
        <sz val="12"/>
        <color theme="1"/>
        <rFont val="Calibri"/>
        <family val="2"/>
        <scheme val="minor"/>
      </rPr>
      <t># Interventions for Targeted Patient Observations</t>
    </r>
  </si>
  <si>
    <t>Data Collection Cost</t>
  </si>
  <si>
    <t>Chronic Care Clinic</t>
  </si>
  <si>
    <t>NUMBER OF PRIMARY HEALTH CENTERS:</t>
  </si>
  <si>
    <t xml:space="preserve">Total Units/Clinics/Departments per Facility: </t>
  </si>
  <si>
    <t>Total Patient Observations per Facility:</t>
  </si>
  <si>
    <t>Total Interventions per Facility:</t>
  </si>
  <si>
    <t>NUMBER OF DISTRICT HOSPITALS:</t>
  </si>
  <si>
    <t>NUMBER OF REGIONAL HOSPITALS:</t>
  </si>
  <si>
    <t>Asthma Clinic</t>
  </si>
  <si>
    <t>ADD OTHER</t>
  </si>
  <si>
    <t>Neurology Department</t>
  </si>
  <si>
    <t>LEVEL 4 - TERTIARY HOSPITALS</t>
  </si>
  <si>
    <t>NUMBER OF TERTIARY HOSPITALS:</t>
  </si>
  <si>
    <t>LEVEL 3 - REGIONAL HOSPITALS</t>
  </si>
  <si>
    <t>LEVEL 2 - DISTRICT HOSPITALS</t>
  </si>
  <si>
    <t>Level of Care</t>
  </si>
  <si>
    <t>Observations</t>
  </si>
  <si>
    <t>Total</t>
  </si>
  <si>
    <t>Field work costs</t>
  </si>
  <si>
    <t>Supervision Costs</t>
  </si>
  <si>
    <t>Supervision and Travel Cost</t>
  </si>
  <si>
    <t>Vehicles/Transport</t>
  </si>
  <si>
    <t>Total Person- or Vehicle-Days</t>
  </si>
  <si>
    <t>Costs</t>
  </si>
  <si>
    <t>Person-Days per Intervention</t>
  </si>
  <si>
    <t>Total Person-Days*: Person- or Vehicle-days</t>
  </si>
  <si>
    <t xml:space="preserve">    4. [Other #1]</t>
  </si>
  <si>
    <t>Field Work Costs</t>
  </si>
  <si>
    <t>Per Unit</t>
  </si>
  <si>
    <t>Per Intervention</t>
  </si>
  <si>
    <t>Person-Days per REF</t>
  </si>
  <si>
    <t>III. TDABC UNIT / DEPARTMENT / CLINIC-LEVEL OBSERVATIONS</t>
  </si>
  <si>
    <t>V. INTERVENTION-LEVEL PATIENT OBSERVATIONS</t>
  </si>
  <si>
    <t>TARGET PATIENT OBSERVATIONS</t>
  </si>
  <si>
    <t>Person-Days per PHC per Unit</t>
  </si>
  <si>
    <t>OBSERVATIONS / DAY / COLLECTOR</t>
  </si>
  <si>
    <r>
      <t xml:space="preserve">1. </t>
    </r>
    <r>
      <rPr>
        <sz val="12"/>
        <color theme="5"/>
        <rFont val="Calibri (Body)"/>
      </rPr>
      <t>Workflow #3.2</t>
    </r>
    <r>
      <rPr>
        <sz val="12"/>
        <color theme="1"/>
        <rFont val="Calibri"/>
        <family val="2"/>
        <scheme val="minor"/>
      </rPr>
      <t>: PCP Observations</t>
    </r>
  </si>
  <si>
    <r>
      <t xml:space="preserve">2. </t>
    </r>
    <r>
      <rPr>
        <sz val="12"/>
        <color theme="5"/>
        <rFont val="Calibri (Body)"/>
      </rPr>
      <t>Workflow #3.2</t>
    </r>
    <r>
      <rPr>
        <sz val="12"/>
        <color theme="1"/>
        <rFont val="Calibri"/>
        <family val="2"/>
        <scheme val="minor"/>
      </rPr>
      <t>: Nurse Observations</t>
    </r>
  </si>
  <si>
    <r>
      <t xml:space="preserve">3. </t>
    </r>
    <r>
      <rPr>
        <sz val="12"/>
        <color theme="5"/>
        <rFont val="Calibri (Body)"/>
      </rPr>
      <t>Workflow #3.2</t>
    </r>
    <r>
      <rPr>
        <sz val="12"/>
        <color theme="1"/>
        <rFont val="Calibri"/>
        <family val="2"/>
        <scheme val="minor"/>
      </rPr>
      <t>: Lab Observations</t>
    </r>
  </si>
  <si>
    <r>
      <t xml:space="preserve">4. </t>
    </r>
    <r>
      <rPr>
        <sz val="12"/>
        <color theme="5"/>
        <rFont val="Calibri (Body)"/>
      </rPr>
      <t>Workflow #3.2</t>
    </r>
    <r>
      <rPr>
        <sz val="12"/>
        <color theme="1"/>
        <rFont val="Calibri"/>
        <family val="2"/>
        <scheme val="minor"/>
      </rPr>
      <t>: Pharmacy Observations</t>
    </r>
  </si>
  <si>
    <t>III. Total Unit/Department/Clinic-Level Patient Observation Costs</t>
  </si>
  <si>
    <t>V. Total Interventions for Targeted Patient Observation Costs</t>
  </si>
  <si>
    <t>IV. Total Key Informant Interview Costs</t>
  </si>
  <si>
    <t>II. Total Fixed Costs</t>
  </si>
  <si>
    <r>
      <t xml:space="preserve">Key Informant interviews (KIs):
</t>
    </r>
    <r>
      <rPr>
        <sz val="12"/>
        <color theme="1"/>
        <rFont val="Calibri"/>
        <family val="2"/>
        <scheme val="minor"/>
      </rPr>
      <t># of Interventions</t>
    </r>
  </si>
  <si>
    <t>TOTAL OBSERVATIONS</t>
  </si>
  <si>
    <t>Count of Intervention Name</t>
  </si>
  <si>
    <t>HIV Clinic</t>
  </si>
  <si>
    <t>PMTCT</t>
  </si>
  <si>
    <t>VMMC</t>
  </si>
  <si>
    <t>HTC</t>
  </si>
  <si>
    <t>PrEP</t>
  </si>
  <si>
    <t>TB Screening</t>
  </si>
  <si>
    <t>Routine TB Visit</t>
  </si>
  <si>
    <t>Antenatal Clinic</t>
  </si>
  <si>
    <t>TB Clinic</t>
  </si>
  <si>
    <t>Acute Management of IHD</t>
  </si>
  <si>
    <t>Screening for Hypertension</t>
  </si>
  <si>
    <t>Routine ART - Stable</t>
  </si>
  <si>
    <t>Routine ART - Unstable</t>
  </si>
  <si>
    <t>Yes / No Dropdown</t>
  </si>
  <si>
    <t>Unit/Dept Dropdown</t>
  </si>
  <si>
    <t>Instruments</t>
  </si>
  <si>
    <r>
      <rPr>
        <sz val="12"/>
        <color theme="5"/>
        <rFont val="Calibri (Body)"/>
      </rPr>
      <t>Workflow #3.0:</t>
    </r>
    <r>
      <rPr>
        <sz val="12"/>
        <color theme="1"/>
        <rFont val="Calibri"/>
        <family val="2"/>
        <scheme val="minor"/>
      </rPr>
      <t xml:space="preserve"> Personnel Informed Consent</t>
    </r>
  </si>
  <si>
    <r>
      <rPr>
        <sz val="12"/>
        <color theme="5"/>
        <rFont val="Calibri (Body)"/>
      </rPr>
      <t>Workflow #3.1:</t>
    </r>
    <r>
      <rPr>
        <sz val="12"/>
        <color theme="1"/>
        <rFont val="Calibri"/>
        <family val="2"/>
        <scheme val="minor"/>
      </rPr>
      <t xml:space="preserve"> Personnel Interview</t>
    </r>
  </si>
  <si>
    <r>
      <rPr>
        <sz val="12"/>
        <color theme="5"/>
        <rFont val="Calibri (Body)"/>
      </rPr>
      <t>Workflow #3.2:</t>
    </r>
    <r>
      <rPr>
        <sz val="12"/>
        <color theme="1"/>
        <rFont val="Calibri"/>
        <family val="2"/>
        <scheme val="minor"/>
      </rPr>
      <t xml:space="preserve"> Personnel Direct Observation</t>
    </r>
  </si>
  <si>
    <r>
      <rPr>
        <sz val="12"/>
        <color rgb="FF7030A0"/>
        <rFont val="Calibri (Body)"/>
      </rPr>
      <t>Workflow #4.0</t>
    </r>
    <r>
      <rPr>
        <sz val="12"/>
        <color theme="1"/>
        <rFont val="Calibri"/>
        <family val="2"/>
        <scheme val="minor"/>
      </rPr>
      <t>: Facility Capabilities</t>
    </r>
  </si>
  <si>
    <r>
      <rPr>
        <sz val="12"/>
        <color rgb="FF7030A0"/>
        <rFont val="Calibri (Body)"/>
      </rPr>
      <t>Workflow #4.1</t>
    </r>
    <r>
      <rPr>
        <sz val="12"/>
        <color theme="1"/>
        <rFont val="Calibri"/>
        <family val="2"/>
        <scheme val="minor"/>
      </rPr>
      <t>: Facility Inventory</t>
    </r>
  </si>
  <si>
    <r>
      <rPr>
        <sz val="12"/>
        <color rgb="FF7030A0"/>
        <rFont val="Calibri (Body)"/>
      </rPr>
      <t>Workflow #4.2</t>
    </r>
    <r>
      <rPr>
        <sz val="12"/>
        <color theme="1"/>
        <rFont val="Calibri"/>
        <family val="2"/>
        <scheme val="minor"/>
      </rPr>
      <t>: Personnel Inventory</t>
    </r>
  </si>
  <si>
    <r>
      <rPr>
        <sz val="12"/>
        <color rgb="FF7030A0"/>
        <rFont val="Calibri (Body)"/>
      </rPr>
      <t>Workflow #4.3</t>
    </r>
    <r>
      <rPr>
        <sz val="12"/>
        <color theme="1"/>
        <rFont val="Calibri"/>
        <family val="2"/>
        <scheme val="minor"/>
      </rPr>
      <t>: Indirects inventory</t>
    </r>
  </si>
  <si>
    <r>
      <rPr>
        <sz val="12"/>
        <color rgb="FF7030A0"/>
        <rFont val="Calibri (Body)"/>
      </rPr>
      <t>Workflow #4.4</t>
    </r>
    <r>
      <rPr>
        <sz val="12"/>
        <color theme="1"/>
        <rFont val="Calibri"/>
        <family val="2"/>
        <scheme val="minor"/>
      </rPr>
      <t>: Medications Inventory</t>
    </r>
  </si>
  <si>
    <r>
      <rPr>
        <sz val="12"/>
        <color rgb="FF0070C0"/>
        <rFont val="Calibri (Body)"/>
      </rPr>
      <t>Workflow #1.0</t>
    </r>
    <r>
      <rPr>
        <sz val="12"/>
        <color theme="1"/>
        <rFont val="Calibri"/>
        <family val="2"/>
        <scheme val="minor"/>
      </rPr>
      <t>: KI Informed Consent</t>
    </r>
  </si>
  <si>
    <r>
      <rPr>
        <sz val="12"/>
        <color rgb="FF0070C0"/>
        <rFont val="Calibri (Body)"/>
      </rPr>
      <t>Workflow #1.1</t>
    </r>
    <r>
      <rPr>
        <sz val="12"/>
        <color theme="1"/>
        <rFont val="Calibri"/>
        <family val="2"/>
        <scheme val="minor"/>
      </rPr>
      <t>: KI Interview</t>
    </r>
  </si>
  <si>
    <r>
      <t>Workflow #2.0</t>
    </r>
    <r>
      <rPr>
        <sz val="12"/>
        <color theme="1"/>
        <rFont val="Calibri (Body)"/>
      </rPr>
      <t>: Client Informed Consent</t>
    </r>
  </si>
  <si>
    <r>
      <t>Workflow #2.1</t>
    </r>
    <r>
      <rPr>
        <sz val="12"/>
        <color theme="1"/>
        <rFont val="Calibri (Body)"/>
      </rPr>
      <t>: Client Profile</t>
    </r>
  </si>
  <si>
    <r>
      <t>Workflow #2.2</t>
    </r>
    <r>
      <rPr>
        <sz val="12"/>
        <color theme="1"/>
        <rFont val="Calibri (Body)"/>
      </rPr>
      <t>: Client Direct Observation</t>
    </r>
  </si>
  <si>
    <r>
      <t>Workflow #2.3</t>
    </r>
    <r>
      <rPr>
        <sz val="12"/>
        <color theme="1"/>
        <rFont val="Calibri (Body)"/>
      </rPr>
      <t>: Client Exit Interview</t>
    </r>
  </si>
  <si>
    <r>
      <t xml:space="preserve">Workflow #1: </t>
    </r>
    <r>
      <rPr>
        <b/>
        <sz val="12"/>
        <color theme="1"/>
        <rFont val="Calibri (Body)"/>
      </rPr>
      <t>Key Informants</t>
    </r>
  </si>
  <si>
    <r>
      <t xml:space="preserve">Workflow #2: </t>
    </r>
    <r>
      <rPr>
        <b/>
        <sz val="12"/>
        <color theme="1"/>
        <rFont val="Calibri (Body)"/>
      </rPr>
      <t>Clients</t>
    </r>
  </si>
  <si>
    <r>
      <rPr>
        <b/>
        <sz val="12"/>
        <color theme="5"/>
        <rFont val="Calibri (Body)"/>
      </rPr>
      <t xml:space="preserve">Workflow #3: </t>
    </r>
    <r>
      <rPr>
        <b/>
        <sz val="12"/>
        <color theme="1"/>
        <rFont val="Calibri"/>
        <family val="2"/>
        <scheme val="minor"/>
      </rPr>
      <t>Personnel</t>
    </r>
  </si>
  <si>
    <r>
      <rPr>
        <b/>
        <sz val="12"/>
        <color rgb="FF7030A0"/>
        <rFont val="Calibri (Body)"/>
      </rPr>
      <t>Workflow #4</t>
    </r>
    <r>
      <rPr>
        <b/>
        <sz val="12"/>
        <color theme="1"/>
        <rFont val="Calibri"/>
        <family val="2"/>
        <scheme val="minor"/>
      </rPr>
      <t>: Facilities</t>
    </r>
  </si>
  <si>
    <t>KI interview form to gather TDABC information from KI</t>
  </si>
  <si>
    <t>Description</t>
  </si>
  <si>
    <t>Consent form to participate in KI interview</t>
  </si>
  <si>
    <t>Consent form to participate in client surveys / direct observation</t>
  </si>
  <si>
    <t>Background client information - diagnoses and symptoms</t>
  </si>
  <si>
    <t>Client direct observation form to shadow client throughout visit</t>
  </si>
  <si>
    <t>Client survey on demographic and household characteristics after completion of visit</t>
  </si>
  <si>
    <t>Consent form to participate in personnel interview / direct observation</t>
  </si>
  <si>
    <t>Background personnel information - hours worked, salary, etc.</t>
  </si>
  <si>
    <t>Personnel direct observation form to shadow individual for 2-4 hours</t>
  </si>
  <si>
    <t>Inventory of services the facility provides</t>
  </si>
  <si>
    <t>inventory of facility rooms and equipment</t>
  </si>
  <si>
    <t>Inventory of facility personnel and FTEs</t>
  </si>
  <si>
    <t>Inventory of indirect expenditures</t>
  </si>
  <si>
    <t>Inventory of facility medications in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</si>
</sst>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7030A0"/>
      <name val="Calibri (Body)"/>
    </font>
    <font>
      <sz val="12"/>
      <color theme="5"/>
      <name val="Calibri"/>
      <family val="2"/>
      <scheme val="minor"/>
    </font>
    <font>
      <sz val="12"/>
      <color rgb="FF0070C0"/>
      <name val="Calibri (Body)"/>
    </font>
    <font>
      <sz val="12"/>
      <color rgb="FFC00000"/>
      <name val="Calibri (Body)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5"/>
      <name val="Calibri (Body)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 (Body)"/>
    </font>
    <font>
      <b/>
      <sz val="12"/>
      <color rgb="FF0070C0"/>
      <name val="Calibri"/>
      <family val="2"/>
      <scheme val="minor"/>
    </font>
    <font>
      <b/>
      <sz val="12"/>
      <color rgb="FFC00000"/>
      <name val="Calibri (Body)"/>
    </font>
    <font>
      <b/>
      <sz val="12"/>
      <color theme="1"/>
      <name val="Calibri (Body)"/>
    </font>
    <font>
      <b/>
      <sz val="12"/>
      <color theme="5"/>
      <name val="Calibri (Body)"/>
    </font>
    <font>
      <b/>
      <sz val="12"/>
      <color rgb="FF7030A0"/>
      <name val="Calibri (Body)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EE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0" fontId="0" fillId="3" borderId="1" xfId="0" applyFill="1" applyBorder="1"/>
    <xf numFmtId="0" fontId="2" fillId="3" borderId="0" xfId="0" applyFont="1" applyFill="1"/>
    <xf numFmtId="165" fontId="0" fillId="3" borderId="0" xfId="1" applyNumberFormat="1" applyFont="1" applyFill="1"/>
    <xf numFmtId="0" fontId="2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164" fontId="0" fillId="4" borderId="0" xfId="0" applyNumberFormat="1" applyFill="1"/>
    <xf numFmtId="0" fontId="0" fillId="4" borderId="1" xfId="0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/>
    <xf numFmtId="0" fontId="0" fillId="6" borderId="0" xfId="0" applyFill="1"/>
    <xf numFmtId="0" fontId="2" fillId="7" borderId="0" xfId="0" applyFont="1" applyFill="1"/>
    <xf numFmtId="0" fontId="0" fillId="7" borderId="0" xfId="0" applyFill="1"/>
    <xf numFmtId="0" fontId="2" fillId="7" borderId="0" xfId="0" applyFont="1" applyFill="1" applyAlignment="1">
      <alignment horizontal="center"/>
    </xf>
    <xf numFmtId="164" fontId="0" fillId="7" borderId="0" xfId="0" applyNumberFormat="1" applyFill="1"/>
    <xf numFmtId="0" fontId="0" fillId="7" borderId="1" xfId="0" applyFill="1" applyBorder="1"/>
    <xf numFmtId="164" fontId="0" fillId="7" borderId="1" xfId="0" applyNumberFormat="1" applyFill="1" applyBorder="1"/>
    <xf numFmtId="0" fontId="2" fillId="8" borderId="0" xfId="0" applyFont="1" applyFill="1"/>
    <xf numFmtId="0" fontId="0" fillId="8" borderId="0" xfId="0" applyFill="1"/>
    <xf numFmtId="0" fontId="2" fillId="9" borderId="0" xfId="0" applyFont="1" applyFill="1"/>
    <xf numFmtId="0" fontId="0" fillId="9" borderId="0" xfId="0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0" fillId="7" borderId="0" xfId="0" applyNumberFormat="1" applyFill="1"/>
    <xf numFmtId="2" fontId="2" fillId="7" borderId="0" xfId="0" applyNumberFormat="1" applyFont="1" applyFill="1" applyAlignment="1">
      <alignment horizontal="center"/>
    </xf>
    <xf numFmtId="2" fontId="0" fillId="4" borderId="0" xfId="0" applyNumberFormat="1" applyFill="1"/>
    <xf numFmtId="2" fontId="2" fillId="4" borderId="0" xfId="0" applyNumberFormat="1" applyFont="1" applyFill="1"/>
    <xf numFmtId="2" fontId="2" fillId="4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2" fontId="2" fillId="7" borderId="0" xfId="0" applyNumberFormat="1" applyFont="1" applyFill="1" applyAlignment="1">
      <alignment horizontal="center" vertical="center" wrapText="1"/>
    </xf>
    <xf numFmtId="0" fontId="4" fillId="2" borderId="0" xfId="0" applyFont="1" applyFill="1"/>
    <xf numFmtId="164" fontId="4" fillId="2" borderId="0" xfId="2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2" fontId="0" fillId="7" borderId="1" xfId="0" applyNumberFormat="1" applyFill="1" applyBorder="1"/>
    <xf numFmtId="2" fontId="0" fillId="8" borderId="0" xfId="0" applyNumberFormat="1" applyFill="1"/>
    <xf numFmtId="43" fontId="0" fillId="3" borderId="0" xfId="1" applyFont="1" applyFill="1" applyBorder="1"/>
    <xf numFmtId="43" fontId="0" fillId="3" borderId="0" xfId="0" applyNumberFormat="1" applyFill="1"/>
    <xf numFmtId="43" fontId="0" fillId="3" borderId="1" xfId="0" applyNumberFormat="1" applyFill="1" applyBorder="1"/>
    <xf numFmtId="43" fontId="2" fillId="3" borderId="0" xfId="1" applyFont="1" applyFill="1"/>
    <xf numFmtId="43" fontId="2" fillId="3" borderId="0" xfId="0" applyNumberFormat="1" applyFont="1" applyFill="1"/>
    <xf numFmtId="0" fontId="2" fillId="3" borderId="0" xfId="0" applyFont="1" applyFill="1" applyAlignment="1">
      <alignment horizontal="right" vertical="center"/>
    </xf>
    <xf numFmtId="164" fontId="0" fillId="0" borderId="0" xfId="0" applyNumberFormat="1"/>
    <xf numFmtId="164" fontId="0" fillId="7" borderId="0" xfId="2" applyNumberFormat="1" applyFont="1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164" fontId="2" fillId="3" borderId="0" xfId="0" applyNumberFormat="1" applyFont="1" applyFill="1"/>
    <xf numFmtId="0" fontId="4" fillId="2" borderId="0" xfId="0" applyFont="1" applyFill="1" applyAlignment="1">
      <alignment horizontal="right"/>
    </xf>
    <xf numFmtId="164" fontId="4" fillId="2" borderId="0" xfId="2" applyNumberFormat="1" applyFont="1" applyFill="1" applyAlignment="1">
      <alignment horizontal="right"/>
    </xf>
    <xf numFmtId="164" fontId="0" fillId="0" borderId="0" xfId="2" applyNumberFormat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7" borderId="0" xfId="0" applyFont="1" applyFill="1" applyAlignment="1">
      <alignment horizontal="right"/>
    </xf>
    <xf numFmtId="2" fontId="0" fillId="0" borderId="0" xfId="0" applyNumberFormat="1"/>
    <xf numFmtId="166" fontId="0" fillId="4" borderId="0" xfId="0" applyNumberFormat="1" applyFill="1"/>
    <xf numFmtId="0" fontId="0" fillId="6" borderId="10" xfId="0" applyFill="1" applyBorder="1"/>
    <xf numFmtId="2" fontId="0" fillId="6" borderId="10" xfId="0" applyNumberFormat="1" applyFill="1" applyBorder="1"/>
    <xf numFmtId="164" fontId="0" fillId="6" borderId="10" xfId="0" applyNumberFormat="1" applyFill="1" applyBorder="1"/>
    <xf numFmtId="164" fontId="2" fillId="4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0" fillId="8" borderId="10" xfId="0" applyFill="1" applyBorder="1"/>
    <xf numFmtId="2" fontId="0" fillId="8" borderId="10" xfId="0" applyNumberFormat="1" applyFill="1" applyBorder="1"/>
    <xf numFmtId="164" fontId="0" fillId="8" borderId="10" xfId="0" applyNumberFormat="1" applyFill="1" applyBorder="1"/>
    <xf numFmtId="0" fontId="13" fillId="0" borderId="0" xfId="0" applyFont="1" applyAlignment="1">
      <alignment horizontal="left"/>
    </xf>
    <xf numFmtId="0" fontId="0" fillId="3" borderId="7" xfId="0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164" fontId="4" fillId="0" borderId="0" xfId="2" applyNumberFormat="1" applyFont="1" applyFill="1"/>
    <xf numFmtId="164" fontId="4" fillId="0" borderId="0" xfId="2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165" fontId="0" fillId="0" borderId="0" xfId="1" applyNumberFormat="1" applyFont="1" applyFill="1"/>
    <xf numFmtId="165" fontId="1" fillId="3" borderId="0" xfId="1" applyNumberFormat="1" applyFont="1" applyFill="1"/>
    <xf numFmtId="0" fontId="2" fillId="13" borderId="0" xfId="0" applyFont="1" applyFill="1" applyAlignment="1">
      <alignment horizontal="center" vertical="center" wrapText="1"/>
    </xf>
    <xf numFmtId="0" fontId="2" fillId="13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/>
    </xf>
    <xf numFmtId="0" fontId="6" fillId="0" borderId="0" xfId="0" applyFont="1"/>
    <xf numFmtId="0" fontId="16" fillId="0" borderId="0" xfId="0" applyFont="1"/>
    <xf numFmtId="0" fontId="17" fillId="0" borderId="0" xfId="0" applyFont="1"/>
    <xf numFmtId="0" fontId="2" fillId="12" borderId="0" xfId="0" applyFont="1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11" fillId="11" borderId="2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EE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yan McBain" id="{21C1B559-B210-574A-A2FB-87516852F075}" userId="S::rmcbain@rand.org::904837a5-69f0-4962-8d9b-4445732a4844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yan McBain" refreshedDate="45394.455908912038" createdVersion="8" refreshedVersion="8" minRefreshableVersion="3" recordCount="11" xr:uid="{93D13FF1-77C3-714C-A37E-91D87C3D61CA}">
  <cacheSource type="worksheet">
    <worksheetSource ref="B51:B62" sheet="Sampling Strategy"/>
  </cacheSource>
  <cacheFields count="1">
    <cacheField name="Intervention 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m/>
  </r>
  <r>
    <s v="Longitudinal management of diabetes"/>
  </r>
  <r>
    <s v="Longitudinal management of hypertension"/>
  </r>
  <r>
    <s v="Longitudinal mangement of asthma"/>
  </r>
  <r>
    <s v="Longitudinal management of sick cell disease"/>
  </r>
  <r>
    <s v="Screening and diagnosis of diabetes"/>
  </r>
  <r>
    <s v="Screening and diagnosis of hypertension"/>
  </r>
  <r>
    <s v="Screening and diagnosis of asthma"/>
  </r>
  <r>
    <s v="Screening and diagnosis of sick cell disease"/>
  </r>
  <r>
    <s v="Acute management of stroke"/>
  </r>
  <r>
    <s v="Acute management of ischemic heart diseas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ED5D20-A816-1047-9DF7-A7248F2AE151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1:F2" firstHeaderRow="1" firstDataRow="1" firstDataCol="0"/>
  <pivotFields count="1">
    <pivotField dataField="1" showAll="0"/>
  </pivotFields>
  <rowItems count="1">
    <i/>
  </rowItems>
  <colItems count="1">
    <i/>
  </colItems>
  <dataFields count="1">
    <dataField name="Count of Intervention 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1" dT="2024-04-10T16:00:46.64" personId="{21C1B559-B210-574A-A2FB-87516852F075}" id="{79EBE736-648E-D547-8E28-1B72BACA11B4}">
    <text>Manually enter the number of unique locations listed in Columns D, E, and F for the interventions</text>
  </threadedComment>
  <threadedComment ref="E42" dT="2024-04-10T16:00:46.64" personId="{21C1B559-B210-574A-A2FB-87516852F075}" id="{38B0167D-75F2-F04A-A5D6-CB275B97D327}">
    <text>Manually enter the number of unique locations listed in Columns D, E, and F for the interventions</text>
  </threadedComment>
  <threadedComment ref="E63" dT="2024-04-10T16:00:46.64" personId="{21C1B559-B210-574A-A2FB-87516852F075}" id="{CBFC8089-8BF0-8D4C-B4DB-A7EF6BB24A5B}">
    <text>Manually enter the number of unique locations listed in Columns D, E, and F for the interventions</text>
  </threadedComment>
  <threadedComment ref="E84" dT="2024-04-10T16:00:46.64" personId="{21C1B559-B210-574A-A2FB-87516852F075}" id="{3C258833-D171-8B45-81C9-62C4D21F4002}">
    <text>Manually enter the number of unique locations listed in Columns D, E, and F for the interventions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7" dT="2023-10-02T13:15:38.42" personId="{21C1B559-B210-574A-A2FB-87516852F075}" id="{0CDEDC73-1A02-5047-815A-F045FF29DA6C}">
    <text xml:space="preserve">In the next three rows, document the number of facilities you expect to collect data from—for each level of care. </text>
  </threadedComment>
  <threadedComment ref="D7" dT="2023-10-04T13:20:24.35" personId="{21C1B559-B210-574A-A2FB-87516852F075}" id="{682C8577-6C83-5D48-B738-E67A927BAA87}">
    <text xml:space="preserve">In the next 3 rows, estimate the number of units, departments, or clinics you expect to observe patients at FOR EACH facility </text>
  </threadedComment>
  <threadedComment ref="E7" dT="2023-10-02T13:17:26.90" personId="{21C1B559-B210-574A-A2FB-87516852F075}" id="{C023158A-1CCB-2B45-A973-3EC729528610}">
    <text>For priority interventions, how many do you think you will be able to identify ahead of time and directly observe at each facility—for each level of care</text>
  </threadedComment>
  <threadedComment ref="F7" dT="2023-10-04T13:21:10.28" personId="{21C1B559-B210-574A-A2FB-87516852F075}" id="{6C0C533B-1297-CA48-BAC0-FA103A81B388}">
    <text>In the next 3 rows, list the number of Key Informant Interviews you plan to execute for interventions that are not available for direct observation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42B2-F464-2745-917B-8510AF790DC3}">
  <dimension ref="A2:L114"/>
  <sheetViews>
    <sheetView tabSelected="1" topLeftCell="A4" workbookViewId="0">
      <selection activeCell="I14" sqref="I14"/>
    </sheetView>
  </sheetViews>
  <sheetFormatPr baseColWidth="10" defaultRowHeight="16" x14ac:dyDescent="0.2"/>
  <cols>
    <col min="1" max="1" width="3.6640625" customWidth="1"/>
    <col min="2" max="2" width="43.5" bestFit="1" customWidth="1"/>
    <col min="3" max="3" width="26" customWidth="1"/>
    <col min="4" max="4" width="22.83203125" customWidth="1"/>
    <col min="5" max="5" width="24" customWidth="1"/>
    <col min="6" max="6" width="21.5" customWidth="1"/>
    <col min="7" max="7" width="15.5" customWidth="1"/>
    <col min="8" max="8" width="24.5" customWidth="1"/>
    <col min="9" max="9" width="28.33203125" customWidth="1"/>
    <col min="10" max="10" width="25.83203125" customWidth="1"/>
    <col min="11" max="11" width="4.83203125" customWidth="1"/>
    <col min="12" max="12" width="9" customWidth="1"/>
  </cols>
  <sheetData>
    <row r="2" spans="2:10" x14ac:dyDescent="0.2">
      <c r="E2" s="132" t="s">
        <v>138</v>
      </c>
      <c r="F2" s="132"/>
    </row>
    <row r="3" spans="2:10" ht="17" x14ac:dyDescent="0.2">
      <c r="E3" s="126" t="s">
        <v>133</v>
      </c>
      <c r="F3" s="127" t="s">
        <v>134</v>
      </c>
    </row>
    <row r="4" spans="2:10" x14ac:dyDescent="0.2">
      <c r="E4" s="128">
        <v>30</v>
      </c>
      <c r="F4" s="128">
        <v>10</v>
      </c>
    </row>
    <row r="5" spans="2:10" ht="25" customHeight="1" x14ac:dyDescent="0.2">
      <c r="B5" s="113" t="s">
        <v>83</v>
      </c>
      <c r="G5" s="76"/>
      <c r="H5" s="76"/>
      <c r="I5" s="64"/>
      <c r="J5" s="76"/>
    </row>
    <row r="6" spans="2:10" ht="21" customHeight="1" x14ac:dyDescent="0.2">
      <c r="B6" s="102" t="s">
        <v>107</v>
      </c>
      <c r="C6" s="103">
        <v>4</v>
      </c>
      <c r="D6" s="77"/>
      <c r="G6" s="76"/>
      <c r="H6" s="76"/>
      <c r="I6" s="64"/>
      <c r="J6" s="76"/>
    </row>
    <row r="7" spans="2:10" ht="25" customHeight="1" x14ac:dyDescent="0.25">
      <c r="B7" s="75"/>
      <c r="C7" s="66"/>
      <c r="D7" s="77"/>
      <c r="G7" s="76"/>
      <c r="H7" s="76"/>
      <c r="I7" s="64"/>
      <c r="J7" s="76"/>
    </row>
    <row r="8" spans="2:10" ht="19" customHeight="1" x14ac:dyDescent="0.2">
      <c r="B8" s="1"/>
      <c r="D8" s="64"/>
      <c r="E8" s="64"/>
    </row>
    <row r="9" spans="2:10" ht="26" customHeight="1" x14ac:dyDescent="0.2">
      <c r="B9" s="171" t="s">
        <v>84</v>
      </c>
      <c r="C9" s="168" t="s">
        <v>87</v>
      </c>
      <c r="D9" s="168"/>
      <c r="E9" s="168"/>
      <c r="F9" s="169"/>
      <c r="G9" s="170" t="s">
        <v>88</v>
      </c>
      <c r="H9" s="170"/>
      <c r="I9" s="170"/>
      <c r="J9" s="170"/>
    </row>
    <row r="10" spans="2:10" ht="34" x14ac:dyDescent="0.2">
      <c r="B10" s="172"/>
      <c r="C10" s="78" t="s">
        <v>86</v>
      </c>
      <c r="D10" s="78" t="s">
        <v>91</v>
      </c>
      <c r="E10" s="78" t="s">
        <v>90</v>
      </c>
      <c r="F10" s="79" t="s">
        <v>92</v>
      </c>
      <c r="G10" s="78" t="s">
        <v>89</v>
      </c>
      <c r="H10" s="78" t="s">
        <v>91</v>
      </c>
      <c r="I10" s="78" t="s">
        <v>90</v>
      </c>
      <c r="J10" s="78" t="s">
        <v>92</v>
      </c>
    </row>
    <row r="11" spans="2:10" x14ac:dyDescent="0.2">
      <c r="B11" s="56" t="s">
        <v>163</v>
      </c>
      <c r="C11" s="69" t="s">
        <v>93</v>
      </c>
      <c r="D11" s="69"/>
      <c r="E11" s="69"/>
      <c r="F11" s="70"/>
      <c r="G11" s="69" t="s">
        <v>85</v>
      </c>
      <c r="H11" s="69" t="s">
        <v>152</v>
      </c>
      <c r="I11" s="69"/>
      <c r="J11" s="69"/>
    </row>
    <row r="12" spans="2:10" x14ac:dyDescent="0.2">
      <c r="B12" s="57" t="s">
        <v>164</v>
      </c>
      <c r="C12" s="65" t="s">
        <v>93</v>
      </c>
      <c r="D12" s="65"/>
      <c r="E12" s="65"/>
      <c r="F12" s="71"/>
      <c r="G12" s="65" t="s">
        <v>85</v>
      </c>
      <c r="H12" s="65" t="s">
        <v>152</v>
      </c>
      <c r="I12" s="65"/>
      <c r="J12" s="65"/>
    </row>
    <row r="13" spans="2:10" x14ac:dyDescent="0.2">
      <c r="B13" s="57" t="s">
        <v>155</v>
      </c>
      <c r="C13" s="65" t="s">
        <v>93</v>
      </c>
      <c r="D13" s="65"/>
      <c r="E13" s="65"/>
      <c r="F13" s="71"/>
      <c r="G13" s="65" t="s">
        <v>85</v>
      </c>
      <c r="H13" s="65" t="s">
        <v>152</v>
      </c>
      <c r="I13" s="65"/>
      <c r="J13" s="65"/>
    </row>
    <row r="14" spans="2:10" x14ac:dyDescent="0.2">
      <c r="B14" s="57" t="s">
        <v>153</v>
      </c>
      <c r="C14" s="65" t="s">
        <v>93</v>
      </c>
      <c r="D14" s="65"/>
      <c r="E14" s="65"/>
      <c r="F14" s="71"/>
      <c r="G14" s="65" t="s">
        <v>93</v>
      </c>
      <c r="H14" s="65"/>
      <c r="I14" s="65"/>
      <c r="J14" s="65"/>
    </row>
    <row r="15" spans="2:10" x14ac:dyDescent="0.2">
      <c r="B15" s="57" t="s">
        <v>154</v>
      </c>
      <c r="C15" s="65" t="s">
        <v>93</v>
      </c>
      <c r="D15" s="65"/>
      <c r="E15" s="65"/>
      <c r="F15" s="71"/>
      <c r="G15" s="65" t="s">
        <v>93</v>
      </c>
      <c r="H15" s="65"/>
      <c r="I15" s="65"/>
      <c r="J15" s="65"/>
    </row>
    <row r="16" spans="2:10" x14ac:dyDescent="0.2">
      <c r="B16" s="57" t="s">
        <v>156</v>
      </c>
      <c r="C16" s="65" t="s">
        <v>93</v>
      </c>
      <c r="D16" s="65"/>
      <c r="E16" s="65"/>
      <c r="F16" s="71"/>
      <c r="G16" s="65" t="s">
        <v>93</v>
      </c>
      <c r="H16" s="65"/>
      <c r="I16" s="65"/>
      <c r="J16" s="65"/>
    </row>
    <row r="17" spans="2:10" x14ac:dyDescent="0.2">
      <c r="B17" s="57" t="s">
        <v>157</v>
      </c>
      <c r="C17" s="65" t="s">
        <v>93</v>
      </c>
      <c r="D17" s="65"/>
      <c r="E17" s="65"/>
      <c r="F17" s="71"/>
      <c r="G17" s="65" t="s">
        <v>85</v>
      </c>
      <c r="H17" s="65" t="s">
        <v>160</v>
      </c>
      <c r="I17" s="65"/>
      <c r="J17" s="65"/>
    </row>
    <row r="18" spans="2:10" x14ac:dyDescent="0.2">
      <c r="B18" s="57" t="s">
        <v>158</v>
      </c>
      <c r="C18" s="65" t="s">
        <v>93</v>
      </c>
      <c r="D18" s="65"/>
      <c r="E18" s="65"/>
      <c r="F18" s="71"/>
      <c r="G18" s="65" t="s">
        <v>85</v>
      </c>
      <c r="H18" s="65" t="s">
        <v>160</v>
      </c>
      <c r="I18" s="65"/>
      <c r="J18" s="65"/>
    </row>
    <row r="19" spans="2:10" x14ac:dyDescent="0.2">
      <c r="B19" s="57" t="s">
        <v>162</v>
      </c>
      <c r="C19" s="65" t="s">
        <v>85</v>
      </c>
      <c r="D19" s="65" t="s">
        <v>94</v>
      </c>
      <c r="E19" s="65"/>
      <c r="F19" s="71"/>
      <c r="G19" s="65" t="s">
        <v>93</v>
      </c>
      <c r="H19" s="65"/>
      <c r="I19" s="65"/>
      <c r="J19" s="65"/>
    </row>
    <row r="20" spans="2:10" ht="17" thickBot="1" x14ac:dyDescent="0.25">
      <c r="B20" s="58" t="s">
        <v>161</v>
      </c>
      <c r="C20" s="72" t="s">
        <v>85</v>
      </c>
      <c r="D20" s="72" t="s">
        <v>95</v>
      </c>
      <c r="E20" s="72"/>
      <c r="F20" s="73"/>
      <c r="G20" s="72" t="s">
        <v>93</v>
      </c>
      <c r="H20" s="72"/>
      <c r="I20" s="72"/>
      <c r="J20" s="72"/>
    </row>
    <row r="21" spans="2:10" ht="19" customHeight="1" thickTop="1" x14ac:dyDescent="0.2">
      <c r="B21" s="158" t="s">
        <v>101</v>
      </c>
      <c r="C21" s="176" t="s">
        <v>108</v>
      </c>
      <c r="D21" s="176"/>
      <c r="E21" s="173">
        <v>2</v>
      </c>
      <c r="F21" s="174"/>
      <c r="G21" s="176" t="s">
        <v>110</v>
      </c>
      <c r="H21" s="176"/>
      <c r="I21" s="176">
        <v>8</v>
      </c>
      <c r="J21" s="176"/>
    </row>
    <row r="22" spans="2:10" ht="17" customHeight="1" x14ac:dyDescent="0.2">
      <c r="B22" s="159"/>
      <c r="C22" s="157" t="s">
        <v>109</v>
      </c>
      <c r="D22" s="157"/>
      <c r="E22" s="157">
        <f>E21*$E$4</f>
        <v>60</v>
      </c>
      <c r="F22" s="175"/>
      <c r="G22" s="157" t="s">
        <v>109</v>
      </c>
      <c r="H22" s="157"/>
      <c r="I22" s="157">
        <f>I21*$F$4</f>
        <v>80</v>
      </c>
      <c r="J22" s="157"/>
    </row>
    <row r="23" spans="2:10" ht="17" customHeight="1" x14ac:dyDescent="0.2">
      <c r="B23" s="31"/>
      <c r="C23" s="66"/>
      <c r="D23" s="66"/>
      <c r="E23" s="66"/>
      <c r="F23" s="66"/>
      <c r="G23" s="66"/>
      <c r="H23" s="66"/>
      <c r="I23" s="66"/>
      <c r="J23" s="66"/>
    </row>
    <row r="24" spans="2:10" ht="17" customHeight="1" x14ac:dyDescent="0.2">
      <c r="B24" s="31"/>
      <c r="C24" s="66"/>
      <c r="D24" s="66"/>
      <c r="E24" s="66"/>
      <c r="F24" s="66"/>
      <c r="G24" s="66"/>
      <c r="H24" s="66"/>
      <c r="I24" s="66"/>
      <c r="J24" s="66"/>
    </row>
    <row r="25" spans="2:10" ht="17" customHeight="1" x14ac:dyDescent="0.2">
      <c r="B25" s="31"/>
      <c r="C25" s="66"/>
      <c r="D25" s="66"/>
      <c r="E25" s="66"/>
      <c r="F25" s="66"/>
      <c r="G25" s="66"/>
      <c r="H25" s="66"/>
      <c r="I25" s="66"/>
      <c r="J25" s="66"/>
    </row>
    <row r="27" spans="2:10" ht="25" customHeight="1" x14ac:dyDescent="0.2">
      <c r="B27" s="113" t="s">
        <v>119</v>
      </c>
      <c r="C27" s="66"/>
      <c r="D27" s="77"/>
    </row>
    <row r="28" spans="2:10" ht="21" customHeight="1" x14ac:dyDescent="0.2">
      <c r="B28" s="104" t="s">
        <v>111</v>
      </c>
      <c r="C28" s="105">
        <v>6</v>
      </c>
      <c r="D28" s="77"/>
    </row>
    <row r="29" spans="2:10" x14ac:dyDescent="0.2">
      <c r="B29" s="1"/>
      <c r="D29" s="64"/>
      <c r="E29" s="64"/>
    </row>
    <row r="30" spans="2:10" ht="22" customHeight="1" x14ac:dyDescent="0.2">
      <c r="B30" s="160" t="s">
        <v>84</v>
      </c>
      <c r="C30" s="162" t="s">
        <v>87</v>
      </c>
      <c r="D30" s="162"/>
      <c r="E30" s="162"/>
      <c r="F30" s="163"/>
      <c r="G30" s="164" t="s">
        <v>88</v>
      </c>
      <c r="H30" s="164"/>
      <c r="I30" s="164"/>
      <c r="J30" s="164"/>
    </row>
    <row r="31" spans="2:10" ht="34" x14ac:dyDescent="0.2">
      <c r="B31" s="161"/>
      <c r="C31" s="80" t="s">
        <v>86</v>
      </c>
      <c r="D31" s="80" t="s">
        <v>91</v>
      </c>
      <c r="E31" s="80" t="s">
        <v>90</v>
      </c>
      <c r="F31" s="81" t="s">
        <v>92</v>
      </c>
      <c r="G31" s="80" t="s">
        <v>89</v>
      </c>
      <c r="H31" s="80" t="s">
        <v>91</v>
      </c>
      <c r="I31" s="80" t="s">
        <v>90</v>
      </c>
      <c r="J31" s="80" t="s">
        <v>92</v>
      </c>
    </row>
    <row r="32" spans="2:10" x14ac:dyDescent="0.2">
      <c r="B32" s="56" t="s">
        <v>163</v>
      </c>
      <c r="C32" s="69" t="s">
        <v>93</v>
      </c>
      <c r="D32" s="69"/>
      <c r="E32" s="69"/>
      <c r="F32" s="70"/>
      <c r="G32" s="69" t="s">
        <v>85</v>
      </c>
      <c r="H32" s="69" t="s">
        <v>152</v>
      </c>
      <c r="I32" s="69"/>
      <c r="J32" s="69"/>
    </row>
    <row r="33" spans="2:10" x14ac:dyDescent="0.2">
      <c r="B33" s="57" t="s">
        <v>164</v>
      </c>
      <c r="C33" s="65" t="s">
        <v>93</v>
      </c>
      <c r="D33" s="65"/>
      <c r="E33" s="65"/>
      <c r="F33" s="71"/>
      <c r="G33" s="65" t="s">
        <v>85</v>
      </c>
      <c r="H33" s="65" t="s">
        <v>152</v>
      </c>
      <c r="I33" s="65"/>
      <c r="J33" s="65"/>
    </row>
    <row r="34" spans="2:10" x14ac:dyDescent="0.2">
      <c r="B34" s="57" t="s">
        <v>155</v>
      </c>
      <c r="C34" s="65" t="s">
        <v>93</v>
      </c>
      <c r="D34" s="65"/>
      <c r="E34" s="65"/>
      <c r="F34" s="71"/>
      <c r="G34" s="65" t="s">
        <v>85</v>
      </c>
      <c r="H34" s="65" t="s">
        <v>152</v>
      </c>
      <c r="I34" s="65"/>
      <c r="J34" s="65"/>
    </row>
    <row r="35" spans="2:10" x14ac:dyDescent="0.2">
      <c r="B35" s="57" t="s">
        <v>153</v>
      </c>
      <c r="C35" s="65" t="s">
        <v>93</v>
      </c>
      <c r="D35" s="65"/>
      <c r="E35" s="65"/>
      <c r="F35" s="71"/>
      <c r="G35" s="65" t="s">
        <v>85</v>
      </c>
      <c r="H35" s="65" t="s">
        <v>159</v>
      </c>
      <c r="I35" s="65"/>
      <c r="J35" s="65"/>
    </row>
    <row r="36" spans="2:10" x14ac:dyDescent="0.2">
      <c r="B36" s="57" t="s">
        <v>154</v>
      </c>
      <c r="C36" s="65" t="s">
        <v>93</v>
      </c>
      <c r="D36" s="65"/>
      <c r="E36" s="65"/>
      <c r="F36" s="71"/>
      <c r="G36" s="65" t="s">
        <v>85</v>
      </c>
      <c r="H36" s="65" t="s">
        <v>152</v>
      </c>
      <c r="I36" s="65"/>
      <c r="J36" s="65"/>
    </row>
    <row r="37" spans="2:10" x14ac:dyDescent="0.2">
      <c r="B37" s="57" t="s">
        <v>156</v>
      </c>
      <c r="C37" s="65" t="s">
        <v>93</v>
      </c>
      <c r="D37" s="65"/>
      <c r="E37" s="65"/>
      <c r="F37" s="71"/>
      <c r="G37" s="65" t="s">
        <v>85</v>
      </c>
      <c r="H37" s="65" t="s">
        <v>152</v>
      </c>
      <c r="I37" s="65"/>
      <c r="J37" s="65"/>
    </row>
    <row r="38" spans="2:10" x14ac:dyDescent="0.2">
      <c r="B38" s="57" t="s">
        <v>157</v>
      </c>
      <c r="C38" s="65" t="s">
        <v>93</v>
      </c>
      <c r="D38" s="65"/>
      <c r="E38" s="65"/>
      <c r="F38" s="71"/>
      <c r="G38" s="65" t="s">
        <v>85</v>
      </c>
      <c r="H38" s="65" t="s">
        <v>160</v>
      </c>
      <c r="I38" s="65"/>
      <c r="J38" s="65"/>
    </row>
    <row r="39" spans="2:10" x14ac:dyDescent="0.2">
      <c r="B39" s="57" t="s">
        <v>158</v>
      </c>
      <c r="C39" s="65" t="s">
        <v>93</v>
      </c>
      <c r="D39" s="65"/>
      <c r="E39" s="65"/>
      <c r="F39" s="71"/>
      <c r="G39" s="65" t="s">
        <v>85</v>
      </c>
      <c r="H39" s="65" t="s">
        <v>160</v>
      </c>
      <c r="I39" s="65"/>
      <c r="J39" s="65"/>
    </row>
    <row r="40" spans="2:10" x14ac:dyDescent="0.2">
      <c r="B40" s="57" t="s">
        <v>162</v>
      </c>
      <c r="C40" s="65" t="s">
        <v>85</v>
      </c>
      <c r="D40" s="65" t="s">
        <v>94</v>
      </c>
      <c r="E40" s="65"/>
      <c r="F40" s="71"/>
      <c r="G40" s="65" t="s">
        <v>93</v>
      </c>
      <c r="H40" s="65"/>
      <c r="I40" s="65"/>
      <c r="J40" s="65"/>
    </row>
    <row r="41" spans="2:10" ht="17" thickBot="1" x14ac:dyDescent="0.25">
      <c r="B41" s="58" t="s">
        <v>161</v>
      </c>
      <c r="C41" s="72" t="s">
        <v>85</v>
      </c>
      <c r="D41" s="72" t="s">
        <v>95</v>
      </c>
      <c r="E41" s="72"/>
      <c r="F41" s="73"/>
      <c r="G41" s="72" t="s">
        <v>93</v>
      </c>
      <c r="H41" s="72"/>
      <c r="I41" s="72"/>
      <c r="J41" s="72"/>
    </row>
    <row r="42" spans="2:10" ht="17" thickTop="1" x14ac:dyDescent="0.2">
      <c r="B42" s="177" t="s">
        <v>101</v>
      </c>
      <c r="C42" s="165" t="s">
        <v>99</v>
      </c>
      <c r="D42" s="165"/>
      <c r="E42" s="179">
        <v>2</v>
      </c>
      <c r="F42" s="180"/>
      <c r="G42" s="165" t="s">
        <v>102</v>
      </c>
      <c r="H42" s="165"/>
      <c r="I42" s="165">
        <f>COUNTIF(G32:G41, "Yes")</f>
        <v>8</v>
      </c>
      <c r="J42" s="165"/>
    </row>
    <row r="43" spans="2:10" x14ac:dyDescent="0.2">
      <c r="B43" s="178"/>
      <c r="C43" s="166" t="s">
        <v>100</v>
      </c>
      <c r="D43" s="166"/>
      <c r="E43" s="166">
        <f>E42*$E$4</f>
        <v>60</v>
      </c>
      <c r="F43" s="167"/>
      <c r="G43" s="166" t="s">
        <v>100</v>
      </c>
      <c r="H43" s="166"/>
      <c r="I43" s="166">
        <f>I42*$F$4</f>
        <v>80</v>
      </c>
      <c r="J43" s="166"/>
    </row>
    <row r="47" spans="2:10" ht="16" customHeight="1" x14ac:dyDescent="0.2"/>
    <row r="48" spans="2:10" ht="26" customHeight="1" x14ac:dyDescent="0.2">
      <c r="B48" s="113" t="s">
        <v>118</v>
      </c>
      <c r="C48" s="66"/>
      <c r="D48" s="77"/>
    </row>
    <row r="49" spans="2:11" ht="19" customHeight="1" x14ac:dyDescent="0.2">
      <c r="B49" s="106" t="s">
        <v>112</v>
      </c>
      <c r="C49" s="107">
        <v>4</v>
      </c>
      <c r="D49" s="77"/>
    </row>
    <row r="50" spans="2:11" x14ac:dyDescent="0.2">
      <c r="B50" s="1"/>
      <c r="D50" s="64"/>
      <c r="E50" s="64"/>
    </row>
    <row r="51" spans="2:11" ht="25" customHeight="1" x14ac:dyDescent="0.2">
      <c r="B51" s="145" t="s">
        <v>84</v>
      </c>
      <c r="C51" s="147" t="s">
        <v>87</v>
      </c>
      <c r="D51" s="147"/>
      <c r="E51" s="147"/>
      <c r="F51" s="148"/>
      <c r="G51" s="149" t="s">
        <v>88</v>
      </c>
      <c r="H51" s="149"/>
      <c r="I51" s="149"/>
      <c r="J51" s="149"/>
    </row>
    <row r="52" spans="2:11" ht="34" x14ac:dyDescent="0.2">
      <c r="B52" s="146"/>
      <c r="C52" s="82" t="s">
        <v>86</v>
      </c>
      <c r="D52" s="82" t="s">
        <v>91</v>
      </c>
      <c r="E52" s="82" t="s">
        <v>90</v>
      </c>
      <c r="F52" s="83" t="s">
        <v>92</v>
      </c>
      <c r="G52" s="82" t="s">
        <v>89</v>
      </c>
      <c r="H52" s="82" t="s">
        <v>91</v>
      </c>
      <c r="I52" s="82" t="s">
        <v>90</v>
      </c>
      <c r="J52" s="82" t="s">
        <v>92</v>
      </c>
    </row>
    <row r="53" spans="2:11" x14ac:dyDescent="0.2">
      <c r="B53" s="56" t="s">
        <v>163</v>
      </c>
      <c r="C53" s="69" t="s">
        <v>93</v>
      </c>
      <c r="D53" s="69"/>
      <c r="E53" s="69"/>
      <c r="F53" s="70"/>
      <c r="G53" s="69" t="s">
        <v>85</v>
      </c>
      <c r="H53" s="69" t="s">
        <v>152</v>
      </c>
      <c r="I53" s="69"/>
      <c r="J53" s="69"/>
    </row>
    <row r="54" spans="2:11" x14ac:dyDescent="0.2">
      <c r="B54" s="57" t="s">
        <v>164</v>
      </c>
      <c r="C54" s="65" t="s">
        <v>93</v>
      </c>
      <c r="D54" s="65"/>
      <c r="E54" s="65"/>
      <c r="F54" s="71"/>
      <c r="G54" s="65" t="s">
        <v>85</v>
      </c>
      <c r="H54" s="65" t="s">
        <v>152</v>
      </c>
      <c r="I54" s="65"/>
      <c r="J54" s="65"/>
    </row>
    <row r="55" spans="2:11" x14ac:dyDescent="0.2">
      <c r="B55" s="57" t="s">
        <v>155</v>
      </c>
      <c r="C55" s="65" t="s">
        <v>93</v>
      </c>
      <c r="D55" s="65"/>
      <c r="E55" s="65"/>
      <c r="F55" s="71"/>
      <c r="G55" s="65" t="s">
        <v>85</v>
      </c>
      <c r="H55" s="65" t="s">
        <v>152</v>
      </c>
      <c r="I55" s="65"/>
      <c r="J55" s="65"/>
    </row>
    <row r="56" spans="2:11" x14ac:dyDescent="0.2">
      <c r="B56" s="57" t="s">
        <v>153</v>
      </c>
      <c r="C56" s="65" t="s">
        <v>93</v>
      </c>
      <c r="D56" s="65"/>
      <c r="E56" s="65"/>
      <c r="F56" s="71"/>
      <c r="G56" s="65" t="s">
        <v>85</v>
      </c>
      <c r="H56" s="65" t="s">
        <v>159</v>
      </c>
      <c r="I56" s="65"/>
      <c r="J56" s="65"/>
    </row>
    <row r="57" spans="2:11" x14ac:dyDescent="0.2">
      <c r="B57" s="57" t="s">
        <v>154</v>
      </c>
      <c r="C57" s="65" t="s">
        <v>93</v>
      </c>
      <c r="D57" s="65"/>
      <c r="E57" s="65"/>
      <c r="F57" s="71"/>
      <c r="G57" s="65" t="s">
        <v>85</v>
      </c>
      <c r="H57" s="65" t="s">
        <v>152</v>
      </c>
      <c r="I57" s="65"/>
      <c r="J57" s="65"/>
    </row>
    <row r="58" spans="2:11" x14ac:dyDescent="0.2">
      <c r="B58" s="57" t="s">
        <v>156</v>
      </c>
      <c r="C58" s="65" t="s">
        <v>93</v>
      </c>
      <c r="D58" s="65"/>
      <c r="E58" s="65"/>
      <c r="F58" s="71"/>
      <c r="G58" s="65" t="s">
        <v>85</v>
      </c>
      <c r="H58" s="65" t="s">
        <v>152</v>
      </c>
      <c r="I58" s="65"/>
      <c r="J58" s="65"/>
    </row>
    <row r="59" spans="2:11" x14ac:dyDescent="0.2">
      <c r="B59" s="57" t="s">
        <v>157</v>
      </c>
      <c r="C59" s="65" t="s">
        <v>93</v>
      </c>
      <c r="D59" s="65"/>
      <c r="E59" s="65"/>
      <c r="F59" s="71"/>
      <c r="G59" s="65" t="s">
        <v>85</v>
      </c>
      <c r="H59" s="65" t="s">
        <v>160</v>
      </c>
      <c r="I59" s="65"/>
      <c r="J59" s="65"/>
    </row>
    <row r="60" spans="2:11" x14ac:dyDescent="0.2">
      <c r="B60" s="57" t="s">
        <v>158</v>
      </c>
      <c r="C60" s="65" t="s">
        <v>93</v>
      </c>
      <c r="D60" s="65"/>
      <c r="E60" s="65"/>
      <c r="F60" s="71"/>
      <c r="G60" s="65" t="s">
        <v>85</v>
      </c>
      <c r="H60" s="65" t="s">
        <v>160</v>
      </c>
      <c r="I60" s="65"/>
      <c r="J60" s="65"/>
    </row>
    <row r="61" spans="2:11" x14ac:dyDescent="0.2">
      <c r="B61" s="57" t="s">
        <v>162</v>
      </c>
      <c r="C61" s="65" t="s">
        <v>93</v>
      </c>
      <c r="D61" s="65"/>
      <c r="E61" s="65"/>
      <c r="F61" s="71"/>
      <c r="G61" s="65" t="s">
        <v>85</v>
      </c>
      <c r="H61" s="65" t="s">
        <v>98</v>
      </c>
      <c r="I61" s="65"/>
      <c r="J61" s="65"/>
      <c r="K61" s="1"/>
    </row>
    <row r="62" spans="2:11" ht="17" thickBot="1" x14ac:dyDescent="0.25">
      <c r="B62" s="58" t="s">
        <v>161</v>
      </c>
      <c r="C62" s="72" t="s">
        <v>85</v>
      </c>
      <c r="D62" s="72" t="s">
        <v>95</v>
      </c>
      <c r="E62" s="72"/>
      <c r="F62" s="73"/>
      <c r="G62" s="72" t="s">
        <v>93</v>
      </c>
      <c r="H62" s="72"/>
      <c r="I62" s="72"/>
      <c r="J62" s="72"/>
    </row>
    <row r="63" spans="2:11" ht="17" thickTop="1" x14ac:dyDescent="0.2">
      <c r="B63" s="150" t="s">
        <v>101</v>
      </c>
      <c r="C63" s="152" t="s">
        <v>99</v>
      </c>
      <c r="D63" s="152"/>
      <c r="E63" s="153">
        <v>3</v>
      </c>
      <c r="F63" s="154"/>
      <c r="G63" s="152" t="s">
        <v>102</v>
      </c>
      <c r="H63" s="152"/>
      <c r="I63" s="152">
        <f>COUNTIF(G53:G62, "Yes")</f>
        <v>9</v>
      </c>
      <c r="J63" s="152"/>
    </row>
    <row r="64" spans="2:11" x14ac:dyDescent="0.2">
      <c r="B64" s="151"/>
      <c r="C64" s="155" t="s">
        <v>100</v>
      </c>
      <c r="D64" s="155"/>
      <c r="E64" s="155">
        <f>E63*$E$4</f>
        <v>90</v>
      </c>
      <c r="F64" s="156"/>
      <c r="G64" s="155" t="s">
        <v>100</v>
      </c>
      <c r="H64" s="155"/>
      <c r="I64" s="155">
        <f>I63*$F$4</f>
        <v>90</v>
      </c>
      <c r="J64" s="155"/>
    </row>
    <row r="69" spans="2:10" ht="21" x14ac:dyDescent="0.2">
      <c r="B69" s="113" t="s">
        <v>116</v>
      </c>
      <c r="C69" s="66"/>
      <c r="D69" s="77"/>
    </row>
    <row r="70" spans="2:10" ht="19" customHeight="1" x14ac:dyDescent="0.2">
      <c r="B70" s="108" t="s">
        <v>117</v>
      </c>
      <c r="C70" s="109">
        <v>2</v>
      </c>
      <c r="D70" s="77"/>
    </row>
    <row r="71" spans="2:10" x14ac:dyDescent="0.2">
      <c r="B71" s="1"/>
      <c r="D71" s="64"/>
      <c r="E71" s="64"/>
    </row>
    <row r="72" spans="2:10" ht="27" customHeight="1" x14ac:dyDescent="0.2">
      <c r="B72" s="133" t="s">
        <v>84</v>
      </c>
      <c r="C72" s="135" t="s">
        <v>87</v>
      </c>
      <c r="D72" s="135"/>
      <c r="E72" s="135"/>
      <c r="F72" s="136"/>
      <c r="G72" s="137" t="s">
        <v>88</v>
      </c>
      <c r="H72" s="137"/>
      <c r="I72" s="137"/>
      <c r="J72" s="137"/>
    </row>
    <row r="73" spans="2:10" ht="34" x14ac:dyDescent="0.2">
      <c r="B73" s="134"/>
      <c r="C73" s="84" t="s">
        <v>86</v>
      </c>
      <c r="D73" s="84" t="s">
        <v>91</v>
      </c>
      <c r="E73" s="84" t="s">
        <v>90</v>
      </c>
      <c r="F73" s="85" t="s">
        <v>92</v>
      </c>
      <c r="G73" s="84" t="s">
        <v>89</v>
      </c>
      <c r="H73" s="84" t="s">
        <v>91</v>
      </c>
      <c r="I73" s="84" t="s">
        <v>90</v>
      </c>
      <c r="J73" s="84" t="s">
        <v>92</v>
      </c>
    </row>
    <row r="74" spans="2:10" x14ac:dyDescent="0.2">
      <c r="B74" s="56" t="s">
        <v>163</v>
      </c>
      <c r="C74" s="69" t="s">
        <v>93</v>
      </c>
      <c r="D74" s="69"/>
      <c r="E74" s="69"/>
      <c r="F74" s="70"/>
      <c r="G74" s="69" t="s">
        <v>85</v>
      </c>
      <c r="H74" s="69" t="s">
        <v>152</v>
      </c>
      <c r="I74" s="69"/>
      <c r="J74" s="69"/>
    </row>
    <row r="75" spans="2:10" x14ac:dyDescent="0.2">
      <c r="B75" s="57" t="s">
        <v>164</v>
      </c>
      <c r="C75" s="65" t="s">
        <v>93</v>
      </c>
      <c r="D75" s="65"/>
      <c r="E75" s="65"/>
      <c r="F75" s="71"/>
      <c r="G75" s="65" t="s">
        <v>85</v>
      </c>
      <c r="H75" s="65" t="s">
        <v>152</v>
      </c>
      <c r="I75" s="65"/>
      <c r="J75" s="65"/>
    </row>
    <row r="76" spans="2:10" x14ac:dyDescent="0.2">
      <c r="B76" s="57" t="s">
        <v>155</v>
      </c>
      <c r="C76" s="65" t="s">
        <v>93</v>
      </c>
      <c r="D76" s="65"/>
      <c r="E76" s="65"/>
      <c r="F76" s="71"/>
      <c r="G76" s="65" t="s">
        <v>85</v>
      </c>
      <c r="H76" s="65" t="s">
        <v>152</v>
      </c>
      <c r="I76" s="65"/>
      <c r="J76" s="65"/>
    </row>
    <row r="77" spans="2:10" x14ac:dyDescent="0.2">
      <c r="B77" s="57" t="s">
        <v>153</v>
      </c>
      <c r="C77" s="65" t="s">
        <v>93</v>
      </c>
      <c r="D77" s="65"/>
      <c r="E77" s="65"/>
      <c r="F77" s="71"/>
      <c r="G77" s="65" t="s">
        <v>85</v>
      </c>
      <c r="H77" s="65" t="s">
        <v>159</v>
      </c>
      <c r="I77" s="65"/>
      <c r="J77" s="65"/>
    </row>
    <row r="78" spans="2:10" x14ac:dyDescent="0.2">
      <c r="B78" s="57" t="s">
        <v>154</v>
      </c>
      <c r="C78" s="65" t="s">
        <v>93</v>
      </c>
      <c r="D78" s="65"/>
      <c r="E78" s="65"/>
      <c r="F78" s="71"/>
      <c r="G78" s="65" t="s">
        <v>85</v>
      </c>
      <c r="H78" s="65" t="s">
        <v>152</v>
      </c>
      <c r="I78" s="65"/>
      <c r="J78" s="65"/>
    </row>
    <row r="79" spans="2:10" x14ac:dyDescent="0.2">
      <c r="B79" s="57" t="s">
        <v>156</v>
      </c>
      <c r="C79" s="65" t="s">
        <v>93</v>
      </c>
      <c r="D79" s="65"/>
      <c r="E79" s="65"/>
      <c r="F79" s="71"/>
      <c r="G79" s="65" t="s">
        <v>85</v>
      </c>
      <c r="H79" s="65" t="s">
        <v>152</v>
      </c>
      <c r="I79" s="65"/>
      <c r="J79" s="65"/>
    </row>
    <row r="80" spans="2:10" x14ac:dyDescent="0.2">
      <c r="B80" s="57" t="s">
        <v>157</v>
      </c>
      <c r="C80" s="65" t="s">
        <v>93</v>
      </c>
      <c r="D80" s="65"/>
      <c r="E80" s="65"/>
      <c r="F80" s="71"/>
      <c r="G80" s="65" t="s">
        <v>85</v>
      </c>
      <c r="H80" s="65" t="s">
        <v>160</v>
      </c>
      <c r="I80" s="65"/>
      <c r="J80" s="65"/>
    </row>
    <row r="81" spans="1:12" x14ac:dyDescent="0.2">
      <c r="B81" s="57" t="s">
        <v>158</v>
      </c>
      <c r="C81" s="65" t="s">
        <v>93</v>
      </c>
      <c r="D81" s="65"/>
      <c r="E81" s="65"/>
      <c r="F81" s="71"/>
      <c r="G81" s="65" t="s">
        <v>85</v>
      </c>
      <c r="H81" s="65" t="s">
        <v>160</v>
      </c>
      <c r="I81" s="65"/>
      <c r="J81" s="65"/>
    </row>
    <row r="82" spans="1:12" ht="16" customHeight="1" x14ac:dyDescent="0.2">
      <c r="A82" s="74"/>
      <c r="B82" s="57" t="s">
        <v>162</v>
      </c>
      <c r="C82" s="65" t="s">
        <v>93</v>
      </c>
      <c r="D82" s="65"/>
      <c r="E82" s="65"/>
      <c r="F82" s="71"/>
      <c r="G82" s="65" t="s">
        <v>85</v>
      </c>
      <c r="H82" s="65" t="s">
        <v>98</v>
      </c>
      <c r="I82" s="65"/>
      <c r="J82" s="65"/>
      <c r="K82" s="67"/>
      <c r="L82" s="67"/>
    </row>
    <row r="83" spans="1:12" ht="17" thickBot="1" x14ac:dyDescent="0.25">
      <c r="B83" s="58" t="s">
        <v>161</v>
      </c>
      <c r="C83" s="72" t="s">
        <v>85</v>
      </c>
      <c r="D83" s="72" t="s">
        <v>95</v>
      </c>
      <c r="E83" s="72"/>
      <c r="F83" s="73"/>
      <c r="G83" s="72" t="s">
        <v>93</v>
      </c>
      <c r="H83" s="72"/>
      <c r="I83" s="72"/>
      <c r="J83" s="72"/>
    </row>
    <row r="84" spans="1:12" ht="17" thickTop="1" x14ac:dyDescent="0.2">
      <c r="B84" s="138" t="s">
        <v>101</v>
      </c>
      <c r="C84" s="140" t="s">
        <v>99</v>
      </c>
      <c r="D84" s="140"/>
      <c r="E84" s="141">
        <v>4</v>
      </c>
      <c r="F84" s="142"/>
      <c r="G84" s="140" t="s">
        <v>102</v>
      </c>
      <c r="H84" s="140"/>
      <c r="I84" s="140">
        <f>COUNTIF(G74:G83, "Yes")</f>
        <v>9</v>
      </c>
      <c r="J84" s="140"/>
    </row>
    <row r="85" spans="1:12" x14ac:dyDescent="0.2">
      <c r="B85" s="139"/>
      <c r="C85" s="143" t="s">
        <v>100</v>
      </c>
      <c r="D85" s="143"/>
      <c r="E85" s="143">
        <f>E84*$E$4</f>
        <v>120</v>
      </c>
      <c r="F85" s="144"/>
      <c r="G85" s="143" t="s">
        <v>100</v>
      </c>
      <c r="H85" s="143"/>
      <c r="I85" s="143">
        <f>I84*$F$4</f>
        <v>90</v>
      </c>
      <c r="J85" s="143"/>
    </row>
    <row r="86" spans="1:12" x14ac:dyDescent="0.2">
      <c r="E86" s="66"/>
      <c r="G86" s="66"/>
      <c r="I86" s="66"/>
    </row>
    <row r="87" spans="1:12" x14ac:dyDescent="0.2">
      <c r="E87" s="66"/>
      <c r="G87" s="66"/>
      <c r="I87" s="66"/>
    </row>
    <row r="88" spans="1:12" ht="21" x14ac:dyDescent="0.25">
      <c r="B88" s="114" t="s">
        <v>150</v>
      </c>
      <c r="E88" s="66"/>
      <c r="G88" s="66"/>
      <c r="I88" s="66"/>
    </row>
    <row r="89" spans="1:12" x14ac:dyDescent="0.2">
      <c r="E89" s="66"/>
      <c r="G89" s="66"/>
      <c r="I89" s="66"/>
    </row>
    <row r="90" spans="1:12" x14ac:dyDescent="0.2">
      <c r="B90" s="115" t="s">
        <v>120</v>
      </c>
      <c r="C90" s="116" t="s">
        <v>121</v>
      </c>
      <c r="E90" s="66"/>
      <c r="F90" s="1"/>
      <c r="G90" s="68"/>
      <c r="H90" s="1"/>
      <c r="I90" s="68"/>
      <c r="J90" s="1"/>
      <c r="K90" s="1"/>
    </row>
    <row r="91" spans="1:12" x14ac:dyDescent="0.2">
      <c r="B91" s="117" t="s">
        <v>61</v>
      </c>
      <c r="C91" s="118">
        <f>SUM(E22+I22)*C6</f>
        <v>560</v>
      </c>
      <c r="E91" s="66"/>
      <c r="F91" s="1"/>
      <c r="G91" s="66"/>
      <c r="I91" s="66"/>
    </row>
    <row r="92" spans="1:12" x14ac:dyDescent="0.2">
      <c r="B92" t="s">
        <v>60</v>
      </c>
      <c r="C92" s="64">
        <f>SUM(E43+I43)*C28</f>
        <v>840</v>
      </c>
      <c r="E92" s="66"/>
      <c r="G92" s="66"/>
      <c r="I92" s="66"/>
    </row>
    <row r="93" spans="1:12" x14ac:dyDescent="0.2">
      <c r="B93" t="s">
        <v>62</v>
      </c>
      <c r="C93" s="64">
        <f>SUM(E64+I64)*C49</f>
        <v>720</v>
      </c>
      <c r="E93" s="66"/>
      <c r="G93" s="66"/>
      <c r="I93" s="66"/>
    </row>
    <row r="94" spans="1:12" ht="17" thickBot="1" x14ac:dyDescent="0.25">
      <c r="B94" s="119" t="s">
        <v>63</v>
      </c>
      <c r="C94" s="120">
        <f>SUM(E85+I85)*C70</f>
        <v>420</v>
      </c>
      <c r="E94" s="66"/>
      <c r="G94" s="66"/>
      <c r="I94" s="66"/>
    </row>
    <row r="95" spans="1:12" ht="17" thickTop="1" x14ac:dyDescent="0.2">
      <c r="B95" s="30" t="s">
        <v>122</v>
      </c>
      <c r="C95" s="86">
        <f>SUM(C91:C94)</f>
        <v>2540</v>
      </c>
      <c r="E95" s="66"/>
      <c r="G95" s="66"/>
      <c r="I95" s="66"/>
    </row>
    <row r="96" spans="1:12" x14ac:dyDescent="0.2">
      <c r="E96" s="66"/>
      <c r="G96" s="66"/>
      <c r="I96" s="66"/>
    </row>
    <row r="97" spans="2:11" x14ac:dyDescent="0.2">
      <c r="E97" s="66"/>
      <c r="G97" s="66"/>
      <c r="I97" s="66"/>
    </row>
    <row r="98" spans="2:11" x14ac:dyDescent="0.2">
      <c r="E98" s="66"/>
      <c r="G98" s="66"/>
      <c r="I98" s="66"/>
    </row>
    <row r="99" spans="2:11" x14ac:dyDescent="0.2">
      <c r="E99" s="66"/>
      <c r="G99" s="66"/>
      <c r="I99" s="66"/>
    </row>
    <row r="100" spans="2:11" x14ac:dyDescent="0.2">
      <c r="C100" s="1"/>
      <c r="E100" s="66"/>
      <c r="F100" s="1"/>
      <c r="G100" s="68"/>
      <c r="H100" s="1"/>
      <c r="I100" s="68"/>
      <c r="J100" s="1"/>
      <c r="K100" s="1"/>
    </row>
    <row r="101" spans="2:11" x14ac:dyDescent="0.2">
      <c r="C101" s="1"/>
      <c r="E101" s="66"/>
      <c r="F101" s="1"/>
      <c r="G101" s="66"/>
      <c r="I101" s="66"/>
    </row>
    <row r="102" spans="2:11" x14ac:dyDescent="0.2">
      <c r="B102" s="1"/>
      <c r="E102" s="66"/>
      <c r="G102" s="66"/>
      <c r="I102" s="66"/>
    </row>
    <row r="103" spans="2:11" x14ac:dyDescent="0.2">
      <c r="E103" s="66"/>
      <c r="G103" s="66"/>
      <c r="I103" s="66"/>
    </row>
    <row r="104" spans="2:11" x14ac:dyDescent="0.2">
      <c r="B104" s="55"/>
      <c r="E104" s="66"/>
      <c r="G104" s="66"/>
      <c r="I104" s="66"/>
    </row>
    <row r="105" spans="2:11" x14ac:dyDescent="0.2">
      <c r="B105" s="74"/>
      <c r="E105" s="66"/>
      <c r="G105" s="66"/>
      <c r="I105" s="66"/>
    </row>
    <row r="106" spans="2:11" x14ac:dyDescent="0.2">
      <c r="E106" s="66"/>
      <c r="G106" s="66"/>
      <c r="I106" s="66"/>
    </row>
    <row r="107" spans="2:11" x14ac:dyDescent="0.2">
      <c r="E107" s="66"/>
      <c r="G107" s="66"/>
      <c r="I107" s="66"/>
    </row>
    <row r="108" spans="2:11" x14ac:dyDescent="0.2">
      <c r="E108" s="66"/>
      <c r="G108" s="66"/>
      <c r="I108" s="66"/>
    </row>
    <row r="109" spans="2:11" x14ac:dyDescent="0.2">
      <c r="E109" s="66"/>
      <c r="G109" s="66"/>
      <c r="I109" s="66"/>
    </row>
    <row r="110" spans="2:11" x14ac:dyDescent="0.2">
      <c r="E110" s="66"/>
      <c r="G110" s="66"/>
      <c r="I110" s="66"/>
    </row>
    <row r="111" spans="2:11" x14ac:dyDescent="0.2">
      <c r="E111" s="66"/>
      <c r="G111" s="66"/>
      <c r="I111" s="66"/>
    </row>
    <row r="112" spans="2:11" x14ac:dyDescent="0.2">
      <c r="C112" s="1"/>
      <c r="E112" s="66"/>
      <c r="F112" s="1"/>
      <c r="G112" s="68"/>
      <c r="H112" s="1"/>
      <c r="I112" s="68"/>
      <c r="J112" s="1"/>
      <c r="K112" s="1"/>
    </row>
    <row r="113" spans="3:9" x14ac:dyDescent="0.2">
      <c r="C113" s="1"/>
      <c r="E113" s="66"/>
      <c r="F113" s="1"/>
      <c r="G113" s="66"/>
      <c r="I113" s="66"/>
    </row>
    <row r="114" spans="3:9" x14ac:dyDescent="0.2">
      <c r="E114" s="66"/>
      <c r="G114" s="66"/>
      <c r="I114" s="66"/>
    </row>
  </sheetData>
  <mergeCells count="49">
    <mergeCell ref="C9:F9"/>
    <mergeCell ref="G9:J9"/>
    <mergeCell ref="B9:B10"/>
    <mergeCell ref="E21:F21"/>
    <mergeCell ref="E22:F22"/>
    <mergeCell ref="C21:D21"/>
    <mergeCell ref="C22:D22"/>
    <mergeCell ref="G21:H21"/>
    <mergeCell ref="I21:J21"/>
    <mergeCell ref="G22:H22"/>
    <mergeCell ref="B42:B43"/>
    <mergeCell ref="C42:D42"/>
    <mergeCell ref="E42:F42"/>
    <mergeCell ref="G42:H42"/>
    <mergeCell ref="I42:J42"/>
    <mergeCell ref="C43:D43"/>
    <mergeCell ref="E43:F43"/>
    <mergeCell ref="G43:H43"/>
    <mergeCell ref="I43:J43"/>
    <mergeCell ref="I22:J22"/>
    <mergeCell ref="B21:B22"/>
    <mergeCell ref="B30:B31"/>
    <mergeCell ref="C30:F30"/>
    <mergeCell ref="G30:J30"/>
    <mergeCell ref="B63:B64"/>
    <mergeCell ref="C63:D63"/>
    <mergeCell ref="E63:F63"/>
    <mergeCell ref="G63:H63"/>
    <mergeCell ref="I63:J63"/>
    <mergeCell ref="C64:D64"/>
    <mergeCell ref="E64:F64"/>
    <mergeCell ref="G64:H64"/>
    <mergeCell ref="I64:J64"/>
    <mergeCell ref="E2:F2"/>
    <mergeCell ref="B72:B73"/>
    <mergeCell ref="C72:F72"/>
    <mergeCell ref="G72:J72"/>
    <mergeCell ref="B84:B85"/>
    <mergeCell ref="C84:D84"/>
    <mergeCell ref="E84:F84"/>
    <mergeCell ref="G84:H84"/>
    <mergeCell ref="I84:J84"/>
    <mergeCell ref="C85:D85"/>
    <mergeCell ref="E85:F85"/>
    <mergeCell ref="G85:H85"/>
    <mergeCell ref="I85:J85"/>
    <mergeCell ref="B51:B52"/>
    <mergeCell ref="C51:F51"/>
    <mergeCell ref="G51:J51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2AFACA-06D3-CC45-BBCC-F571263FC592}">
          <x14:formula1>
            <xm:f>Key!$B$2:$B$3</xm:f>
          </x14:formula1>
          <xm:sqref>C11:C20 G11:G20 C53:C62 G53:G62 C32:C41 G32:G41 C74:C83 G74:G83</xm:sqref>
        </x14:dataValidation>
        <x14:dataValidation type="list" allowBlank="1" showInputMessage="1" showErrorMessage="1" xr:uid="{189E813D-E4E6-CD46-AD62-1EDA3248AA8E}">
          <x14:formula1>
            <xm:f>Key!$D$2:$D$47</xm:f>
          </x14:formula1>
          <xm:sqref>D11:F20 D74:F83 H11:J20 D32:F41 H53:J62 D53:F62 H32:J41 H74:J83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5AA1C-59C1-8C49-A5B1-F9AF316BCBC0}">
  <dimension ref="B1:S101"/>
  <sheetViews>
    <sheetView topLeftCell="B5" workbookViewId="0">
      <selection activeCell="H18" sqref="H18"/>
    </sheetView>
  </sheetViews>
  <sheetFormatPr baseColWidth="10" defaultColWidth="11" defaultRowHeight="16" x14ac:dyDescent="0.2"/>
  <cols>
    <col min="1" max="1" width="2.83203125" customWidth="1"/>
    <col min="2" max="2" width="44.33203125" customWidth="1"/>
    <col min="3" max="3" width="21" customWidth="1"/>
    <col min="4" max="4" width="33.1640625" customWidth="1"/>
    <col min="5" max="5" width="26" customWidth="1"/>
    <col min="6" max="6" width="19.1640625" customWidth="1"/>
    <col min="7" max="7" width="2.1640625" customWidth="1"/>
    <col min="8" max="8" width="31.1640625" customWidth="1"/>
    <col min="9" max="9" width="7" customWidth="1"/>
    <col min="10" max="10" width="25.6640625" customWidth="1"/>
    <col min="11" max="11" width="2" customWidth="1"/>
    <col min="12" max="12" width="16.33203125" customWidth="1"/>
    <col min="13" max="13" width="18.6640625" bestFit="1" customWidth="1"/>
    <col min="14" max="14" width="4.83203125" customWidth="1"/>
    <col min="15" max="15" width="31.6640625" customWidth="1"/>
    <col min="16" max="16" width="42.33203125" customWidth="1"/>
    <col min="17" max="17" width="16.5" customWidth="1"/>
    <col min="18" max="18" width="18.6640625" bestFit="1" customWidth="1"/>
    <col min="19" max="19" width="2.6640625" customWidth="1"/>
    <col min="20" max="20" width="5.83203125" customWidth="1"/>
  </cols>
  <sheetData>
    <row r="1" spans="2:18" ht="12" customHeight="1" x14ac:dyDescent="0.2"/>
    <row r="2" spans="2:18" ht="28" customHeight="1" x14ac:dyDescent="0.35">
      <c r="B2" s="42" t="s">
        <v>0</v>
      </c>
      <c r="C2" s="41"/>
      <c r="D2" s="41"/>
      <c r="E2" s="41"/>
    </row>
    <row r="3" spans="2:18" ht="9" customHeight="1" x14ac:dyDescent="0.2"/>
    <row r="4" spans="2:18" ht="16" customHeight="1" x14ac:dyDescent="0.2">
      <c r="B4" s="1" t="s">
        <v>24</v>
      </c>
    </row>
    <row r="5" spans="2:18" x14ac:dyDescent="0.2">
      <c r="B5" s="1"/>
      <c r="P5" s="54"/>
    </row>
    <row r="6" spans="2:18" ht="22" customHeight="1" x14ac:dyDescent="0.2">
      <c r="B6" s="181" t="s">
        <v>36</v>
      </c>
      <c r="C6" s="181"/>
      <c r="D6" s="181"/>
      <c r="E6" s="181"/>
      <c r="F6" s="181"/>
      <c r="G6" s="31"/>
      <c r="H6" s="181" t="s">
        <v>28</v>
      </c>
      <c r="I6" s="181"/>
      <c r="J6" s="181"/>
      <c r="K6" s="31"/>
      <c r="L6" s="181" t="s">
        <v>138</v>
      </c>
      <c r="M6" s="181"/>
      <c r="P6" s="54"/>
    </row>
    <row r="7" spans="2:18" ht="51" x14ac:dyDescent="0.2">
      <c r="B7" s="13" t="s">
        <v>1</v>
      </c>
      <c r="C7" s="13" t="s">
        <v>2</v>
      </c>
      <c r="D7" s="14" t="s">
        <v>103</v>
      </c>
      <c r="E7" s="14" t="s">
        <v>104</v>
      </c>
      <c r="F7" s="14" t="s">
        <v>149</v>
      </c>
      <c r="H7" s="14" t="s">
        <v>32</v>
      </c>
      <c r="I7" s="14" t="s">
        <v>3</v>
      </c>
      <c r="J7" s="14" t="s">
        <v>4</v>
      </c>
      <c r="K7" s="67"/>
      <c r="L7" s="14" t="s">
        <v>133</v>
      </c>
      <c r="M7" s="13" t="s">
        <v>134</v>
      </c>
      <c r="P7" s="54"/>
    </row>
    <row r="8" spans="2:18" x14ac:dyDescent="0.2">
      <c r="B8" s="2" t="s">
        <v>61</v>
      </c>
      <c r="C8" s="39">
        <f>'Sampling Strategy'!C6</f>
        <v>4</v>
      </c>
      <c r="D8" s="39">
        <f>'Sampling Strategy'!E21</f>
        <v>2</v>
      </c>
      <c r="E8" s="39">
        <f>'Sampling Strategy'!I21</f>
        <v>8</v>
      </c>
      <c r="F8" s="39">
        <v>6</v>
      </c>
      <c r="H8" s="2" t="s">
        <v>29</v>
      </c>
      <c r="I8" s="39">
        <v>12</v>
      </c>
      <c r="J8" s="40">
        <v>20</v>
      </c>
      <c r="K8" s="110"/>
      <c r="L8" s="112">
        <f>'Sampling Strategy'!E4</f>
        <v>30</v>
      </c>
      <c r="M8" s="112">
        <f>'Sampling Strategy'!F4</f>
        <v>10</v>
      </c>
    </row>
    <row r="9" spans="2:18" x14ac:dyDescent="0.2">
      <c r="B9" s="2" t="s">
        <v>60</v>
      </c>
      <c r="C9" s="39">
        <f>'Sampling Strategy'!C28</f>
        <v>6</v>
      </c>
      <c r="D9" s="39">
        <f>'Sampling Strategy'!E42</f>
        <v>2</v>
      </c>
      <c r="E9" s="39">
        <f>'Sampling Strategy'!I42</f>
        <v>8</v>
      </c>
      <c r="F9" s="39">
        <v>8</v>
      </c>
      <c r="H9" s="2" t="s">
        <v>30</v>
      </c>
      <c r="I9" s="39">
        <v>2</v>
      </c>
      <c r="J9" s="40">
        <v>80</v>
      </c>
      <c r="K9" s="110"/>
      <c r="L9" s="182" t="s">
        <v>140</v>
      </c>
      <c r="M9" s="182"/>
    </row>
    <row r="10" spans="2:18" x14ac:dyDescent="0.2">
      <c r="B10" s="2" t="s">
        <v>62</v>
      </c>
      <c r="C10" s="39">
        <f>'Sampling Strategy'!C49</f>
        <v>4</v>
      </c>
      <c r="D10" s="39">
        <f>'Sampling Strategy'!E63</f>
        <v>3</v>
      </c>
      <c r="E10" s="39">
        <f>'Sampling Strategy'!I63</f>
        <v>9</v>
      </c>
      <c r="F10" s="39">
        <v>8</v>
      </c>
      <c r="H10" s="2" t="s">
        <v>31</v>
      </c>
      <c r="I10" s="39">
        <v>2</v>
      </c>
      <c r="J10" s="40">
        <v>50</v>
      </c>
      <c r="K10" s="110"/>
      <c r="L10" s="183">
        <v>2.5</v>
      </c>
      <c r="M10" s="183"/>
    </row>
    <row r="11" spans="2:18" x14ac:dyDescent="0.2">
      <c r="B11" s="2" t="s">
        <v>63</v>
      </c>
      <c r="C11" s="39">
        <f>'Sampling Strategy'!C70</f>
        <v>2</v>
      </c>
      <c r="D11" s="39">
        <f>'Sampling Strategy'!E84</f>
        <v>4</v>
      </c>
      <c r="E11" s="39">
        <f>'Sampling Strategy'!I84</f>
        <v>9</v>
      </c>
      <c r="F11" s="39">
        <v>8</v>
      </c>
      <c r="H11" s="39" t="s">
        <v>131</v>
      </c>
      <c r="I11" s="60"/>
      <c r="J11" s="61"/>
      <c r="K11" s="111"/>
      <c r="L11" s="183"/>
      <c r="M11" s="183"/>
    </row>
    <row r="12" spans="2:18" x14ac:dyDescent="0.2">
      <c r="C12" s="121"/>
      <c r="D12" s="121"/>
      <c r="E12" s="121"/>
      <c r="F12" s="121"/>
      <c r="H12" s="122"/>
      <c r="I12" s="123"/>
      <c r="J12" s="111"/>
      <c r="K12" s="111"/>
    </row>
    <row r="13" spans="2:18" x14ac:dyDescent="0.2">
      <c r="B13" s="43"/>
    </row>
    <row r="14" spans="2:18" ht="17" customHeight="1" x14ac:dyDescent="0.2"/>
    <row r="15" spans="2:18" x14ac:dyDescent="0.2">
      <c r="B15" s="15" t="s">
        <v>25</v>
      </c>
      <c r="C15" s="16"/>
      <c r="D15" s="16"/>
      <c r="E15" s="16"/>
      <c r="H15" s="23" t="s">
        <v>136</v>
      </c>
      <c r="I15" s="24"/>
      <c r="J15" s="24"/>
      <c r="K15" s="24"/>
      <c r="L15" s="24"/>
      <c r="M15" s="24"/>
      <c r="O15" s="23" t="s">
        <v>137</v>
      </c>
      <c r="P15" s="24"/>
      <c r="Q15" s="24"/>
      <c r="R15" s="24"/>
    </row>
    <row r="16" spans="2:18" x14ac:dyDescent="0.2">
      <c r="B16" s="16"/>
      <c r="C16" s="16"/>
      <c r="D16" s="16"/>
      <c r="E16" s="16"/>
      <c r="H16" s="24"/>
      <c r="I16" s="24"/>
      <c r="J16" s="24"/>
      <c r="K16" s="24"/>
      <c r="L16" s="24"/>
      <c r="M16" s="24"/>
      <c r="O16" s="24"/>
      <c r="P16" s="24"/>
      <c r="Q16" s="24"/>
      <c r="R16" s="24"/>
    </row>
    <row r="17" spans="2:19" ht="28" customHeight="1" x14ac:dyDescent="0.2">
      <c r="B17" s="8" t="s">
        <v>67</v>
      </c>
      <c r="C17" s="10" t="s">
        <v>64</v>
      </c>
      <c r="D17" s="10" t="s">
        <v>18</v>
      </c>
      <c r="E17" s="10" t="s">
        <v>105</v>
      </c>
      <c r="H17" s="17" t="s">
        <v>68</v>
      </c>
      <c r="I17" s="18"/>
      <c r="J17" s="19" t="s">
        <v>139</v>
      </c>
      <c r="K17" s="19"/>
      <c r="L17" s="19" t="s">
        <v>18</v>
      </c>
      <c r="M17" s="19" t="s">
        <v>105</v>
      </c>
      <c r="O17" s="17" t="s">
        <v>73</v>
      </c>
      <c r="P17" s="37" t="s">
        <v>129</v>
      </c>
      <c r="Q17" s="19" t="s">
        <v>18</v>
      </c>
      <c r="R17" s="19" t="s">
        <v>105</v>
      </c>
    </row>
    <row r="18" spans="2:19" x14ac:dyDescent="0.2">
      <c r="B18" s="9" t="s">
        <v>6</v>
      </c>
      <c r="C18" s="34">
        <v>0.5</v>
      </c>
      <c r="D18" s="34">
        <f>C18*$C$8</f>
        <v>2</v>
      </c>
      <c r="E18" s="11">
        <f>D18*$J$8</f>
        <v>40</v>
      </c>
      <c r="H18" s="18" t="s">
        <v>38</v>
      </c>
      <c r="I18" s="18"/>
      <c r="J18" s="32">
        <f>$L$8/$L$10</f>
        <v>12</v>
      </c>
      <c r="K18" s="32"/>
      <c r="L18" s="32">
        <f>J18*$D$8*$C$8</f>
        <v>96</v>
      </c>
      <c r="M18" s="20">
        <f>L18*$J$8</f>
        <v>1920</v>
      </c>
      <c r="O18" s="18" t="s">
        <v>38</v>
      </c>
      <c r="P18" s="32">
        <f>$M$8/$L$10</f>
        <v>4</v>
      </c>
      <c r="Q18" s="32">
        <f>P18*$E$8*$C$8</f>
        <v>128</v>
      </c>
      <c r="R18" s="20">
        <f>Q18*$J$8</f>
        <v>2560</v>
      </c>
    </row>
    <row r="19" spans="2:19" x14ac:dyDescent="0.2">
      <c r="B19" s="9" t="s">
        <v>7</v>
      </c>
      <c r="C19" s="34">
        <v>0.5</v>
      </c>
      <c r="D19" s="34">
        <f t="shared" ref="D19:D25" si="0">C19*$C$8</f>
        <v>2</v>
      </c>
      <c r="E19" s="11">
        <f t="shared" ref="E19:E25" si="1">D19*$J$8</f>
        <v>40</v>
      </c>
      <c r="H19" s="18" t="s">
        <v>39</v>
      </c>
      <c r="I19" s="18"/>
      <c r="J19" s="32">
        <v>0.5</v>
      </c>
      <c r="K19" s="32"/>
      <c r="L19" s="32">
        <f>J19*$D$8*$C$8</f>
        <v>4</v>
      </c>
      <c r="M19" s="20">
        <f>L19*$J$8</f>
        <v>80</v>
      </c>
      <c r="O19" s="18" t="s">
        <v>39</v>
      </c>
      <c r="P19" s="32">
        <v>0.5</v>
      </c>
      <c r="Q19" s="32">
        <f>P19*$E$8*$C$8</f>
        <v>16</v>
      </c>
      <c r="R19" s="20">
        <f t="shared" ref="R19:R20" si="2">Q19*$J$8</f>
        <v>320</v>
      </c>
    </row>
    <row r="20" spans="2:19" x14ac:dyDescent="0.2">
      <c r="B20" s="9" t="s">
        <v>19</v>
      </c>
      <c r="C20" s="34">
        <v>0.5</v>
      </c>
      <c r="D20" s="34">
        <f t="shared" si="0"/>
        <v>2</v>
      </c>
      <c r="E20" s="11">
        <f t="shared" si="1"/>
        <v>40</v>
      </c>
      <c r="H20" s="18" t="s">
        <v>8</v>
      </c>
      <c r="I20" s="18"/>
      <c r="J20" s="32">
        <v>0.5</v>
      </c>
      <c r="K20" s="32"/>
      <c r="L20" s="32">
        <f>J20*$D$8*$C$8</f>
        <v>4</v>
      </c>
      <c r="M20" s="20">
        <f>L20*$J$8</f>
        <v>80</v>
      </c>
      <c r="O20" s="18" t="s">
        <v>8</v>
      </c>
      <c r="P20" s="32">
        <v>0.5</v>
      </c>
      <c r="Q20" s="32">
        <f>P20*$E$8*$C$8</f>
        <v>16</v>
      </c>
      <c r="R20" s="20">
        <f t="shared" si="2"/>
        <v>320</v>
      </c>
    </row>
    <row r="21" spans="2:19" x14ac:dyDescent="0.2">
      <c r="B21" s="9" t="s">
        <v>20</v>
      </c>
      <c r="C21" s="34">
        <v>1</v>
      </c>
      <c r="D21" s="34">
        <f t="shared" si="0"/>
        <v>4</v>
      </c>
      <c r="E21" s="11">
        <f t="shared" si="1"/>
        <v>80</v>
      </c>
      <c r="H21" s="18"/>
      <c r="I21" s="18"/>
      <c r="J21" s="32"/>
      <c r="K21" s="32"/>
      <c r="L21" s="32"/>
      <c r="M21" s="20"/>
      <c r="O21" s="18"/>
      <c r="P21" s="18"/>
      <c r="Q21" s="18"/>
      <c r="R21" s="18"/>
    </row>
    <row r="22" spans="2:19" ht="14" customHeight="1" x14ac:dyDescent="0.2">
      <c r="B22" s="9" t="s">
        <v>21</v>
      </c>
      <c r="C22" s="34">
        <v>2</v>
      </c>
      <c r="D22" s="34">
        <f t="shared" si="0"/>
        <v>8</v>
      </c>
      <c r="E22" s="11">
        <f t="shared" si="1"/>
        <v>160</v>
      </c>
      <c r="H22" s="17" t="s">
        <v>69</v>
      </c>
      <c r="I22" s="18"/>
      <c r="J22" s="33" t="s">
        <v>48</v>
      </c>
      <c r="K22" s="33"/>
      <c r="L22" s="33" t="s">
        <v>18</v>
      </c>
      <c r="M22" s="19" t="s">
        <v>105</v>
      </c>
      <c r="O22" s="17" t="s">
        <v>74</v>
      </c>
      <c r="P22" s="37" t="s">
        <v>129</v>
      </c>
      <c r="Q22" s="19" t="s">
        <v>18</v>
      </c>
      <c r="R22" s="19" t="s">
        <v>105</v>
      </c>
    </row>
    <row r="23" spans="2:19" x14ac:dyDescent="0.2">
      <c r="B23" s="9" t="s">
        <v>22</v>
      </c>
      <c r="C23" s="34">
        <v>0.5</v>
      </c>
      <c r="D23" s="34">
        <f t="shared" si="0"/>
        <v>2</v>
      </c>
      <c r="E23" s="11">
        <f t="shared" si="1"/>
        <v>40</v>
      </c>
      <c r="H23" s="18" t="s">
        <v>38</v>
      </c>
      <c r="I23" s="18"/>
      <c r="J23" s="32">
        <f>$L$8/$L$10</f>
        <v>12</v>
      </c>
      <c r="K23" s="32"/>
      <c r="L23" s="32">
        <f>J23*$D$9*$C$9</f>
        <v>144</v>
      </c>
      <c r="M23" s="20">
        <f>L23*$J$8</f>
        <v>2880</v>
      </c>
      <c r="O23" s="18" t="s">
        <v>38</v>
      </c>
      <c r="P23" s="32">
        <f>$M$8/$L$10</f>
        <v>4</v>
      </c>
      <c r="Q23" s="32">
        <f>P23*$E$9*$C$9</f>
        <v>192</v>
      </c>
      <c r="R23" s="20">
        <f t="shared" ref="R23:R25" si="3">Q23*$J$8</f>
        <v>3840</v>
      </c>
    </row>
    <row r="24" spans="2:19" x14ac:dyDescent="0.2">
      <c r="B24" s="9" t="s">
        <v>23</v>
      </c>
      <c r="C24" s="34">
        <v>0.5</v>
      </c>
      <c r="D24" s="34">
        <f t="shared" si="0"/>
        <v>2</v>
      </c>
      <c r="E24" s="11">
        <f t="shared" si="1"/>
        <v>40</v>
      </c>
      <c r="H24" s="18" t="s">
        <v>39</v>
      </c>
      <c r="I24" s="18"/>
      <c r="J24" s="32">
        <v>0.5</v>
      </c>
      <c r="K24" s="32"/>
      <c r="L24" s="32">
        <f>J24*$D$9*$C$9</f>
        <v>6</v>
      </c>
      <c r="M24" s="20">
        <f>L24*$J$8</f>
        <v>120</v>
      </c>
      <c r="O24" s="18" t="s">
        <v>39</v>
      </c>
      <c r="P24" s="32">
        <v>0.5</v>
      </c>
      <c r="Q24" s="32">
        <f>P24*$E$9*$C$9</f>
        <v>24</v>
      </c>
      <c r="R24" s="20">
        <f t="shared" si="3"/>
        <v>480</v>
      </c>
    </row>
    <row r="25" spans="2:19" x14ac:dyDescent="0.2">
      <c r="B25" s="9" t="s">
        <v>41</v>
      </c>
      <c r="C25" s="34">
        <v>1.5</v>
      </c>
      <c r="D25" s="34">
        <f t="shared" si="0"/>
        <v>6</v>
      </c>
      <c r="E25" s="11">
        <f t="shared" si="1"/>
        <v>120</v>
      </c>
      <c r="H25" s="18" t="s">
        <v>8</v>
      </c>
      <c r="I25" s="18"/>
      <c r="J25" s="32">
        <v>0.5</v>
      </c>
      <c r="K25" s="32"/>
      <c r="L25" s="32">
        <f>J25*$D$9*$C$9</f>
        <v>6</v>
      </c>
      <c r="M25" s="20">
        <f>L25*$J$8</f>
        <v>120</v>
      </c>
      <c r="O25" s="18" t="s">
        <v>8</v>
      </c>
      <c r="P25" s="32">
        <v>0.5</v>
      </c>
      <c r="Q25" s="32">
        <f>P25*$E$9*$C$9</f>
        <v>24</v>
      </c>
      <c r="R25" s="20">
        <f t="shared" si="3"/>
        <v>480</v>
      </c>
    </row>
    <row r="26" spans="2:19" x14ac:dyDescent="0.2">
      <c r="B26" s="9"/>
      <c r="C26" s="34"/>
      <c r="D26" s="34"/>
      <c r="E26" s="9"/>
      <c r="H26" s="18"/>
      <c r="I26" s="18"/>
      <c r="J26" s="32"/>
      <c r="K26" s="32"/>
      <c r="L26" s="32"/>
      <c r="M26" s="20"/>
      <c r="O26" s="18"/>
      <c r="P26" s="18"/>
      <c r="Q26" s="18"/>
      <c r="R26" s="18"/>
    </row>
    <row r="27" spans="2:19" ht="17" x14ac:dyDescent="0.2">
      <c r="B27" s="8" t="s">
        <v>54</v>
      </c>
      <c r="C27" s="35" t="s">
        <v>17</v>
      </c>
      <c r="D27" s="36" t="s">
        <v>18</v>
      </c>
      <c r="E27" s="10" t="s">
        <v>105</v>
      </c>
      <c r="H27" s="17" t="s">
        <v>70</v>
      </c>
      <c r="I27" s="18"/>
      <c r="J27" s="33" t="s">
        <v>49</v>
      </c>
      <c r="K27" s="33"/>
      <c r="L27" s="33" t="s">
        <v>18</v>
      </c>
      <c r="M27" s="19" t="s">
        <v>105</v>
      </c>
      <c r="O27" s="17" t="s">
        <v>75</v>
      </c>
      <c r="P27" s="37" t="s">
        <v>129</v>
      </c>
      <c r="Q27" s="19" t="s">
        <v>18</v>
      </c>
      <c r="R27" s="19" t="s">
        <v>105</v>
      </c>
    </row>
    <row r="28" spans="2:19" x14ac:dyDescent="0.2">
      <c r="B28" s="9" t="s">
        <v>6</v>
      </c>
      <c r="C28" s="34">
        <v>0.5</v>
      </c>
      <c r="D28" s="34">
        <f t="shared" ref="D28:D35" si="4">C28*$C$9</f>
        <v>3</v>
      </c>
      <c r="E28" s="11">
        <f t="shared" ref="E28:E35" si="5">D28*$J$8</f>
        <v>60</v>
      </c>
      <c r="H28" s="18" t="s">
        <v>38</v>
      </c>
      <c r="I28" s="18"/>
      <c r="J28" s="32">
        <f>$L$8/$L$10</f>
        <v>12</v>
      </c>
      <c r="K28" s="32"/>
      <c r="L28" s="32">
        <f>J28*$D$10*$C$10</f>
        <v>144</v>
      </c>
      <c r="M28" s="20">
        <f>L28*$J$8</f>
        <v>2880</v>
      </c>
      <c r="O28" s="18" t="s">
        <v>38</v>
      </c>
      <c r="P28" s="32">
        <f>$M$8/$L$10</f>
        <v>4</v>
      </c>
      <c r="Q28" s="32">
        <f>P28*$E$10*$C$10</f>
        <v>144</v>
      </c>
      <c r="R28" s="20">
        <f t="shared" ref="R28:R30" si="6">Q28*$J$8</f>
        <v>2880</v>
      </c>
    </row>
    <row r="29" spans="2:19" x14ac:dyDescent="0.2">
      <c r="B29" s="9" t="s">
        <v>7</v>
      </c>
      <c r="C29" s="34">
        <v>0.5</v>
      </c>
      <c r="D29" s="34">
        <f t="shared" si="4"/>
        <v>3</v>
      </c>
      <c r="E29" s="11">
        <f t="shared" si="5"/>
        <v>60</v>
      </c>
      <c r="H29" s="18" t="s">
        <v>39</v>
      </c>
      <c r="I29" s="18"/>
      <c r="J29" s="32">
        <v>0.5</v>
      </c>
      <c r="K29" s="32"/>
      <c r="L29" s="32">
        <f>J29*$D$10*$C$10</f>
        <v>6</v>
      </c>
      <c r="M29" s="20">
        <f>L29*$J$8</f>
        <v>120</v>
      </c>
      <c r="O29" s="18" t="s">
        <v>39</v>
      </c>
      <c r="P29" s="32">
        <v>0.5</v>
      </c>
      <c r="Q29" s="32">
        <f>P29*$E$10*$C$10</f>
        <v>18</v>
      </c>
      <c r="R29" s="20">
        <f t="shared" si="6"/>
        <v>360</v>
      </c>
    </row>
    <row r="30" spans="2:19" ht="16" customHeight="1" x14ac:dyDescent="0.2">
      <c r="B30" s="9" t="s">
        <v>19</v>
      </c>
      <c r="C30" s="34">
        <v>0.5</v>
      </c>
      <c r="D30" s="34">
        <f t="shared" si="4"/>
        <v>3</v>
      </c>
      <c r="E30" s="11">
        <f t="shared" si="5"/>
        <v>60</v>
      </c>
      <c r="H30" s="18" t="s">
        <v>8</v>
      </c>
      <c r="I30" s="18"/>
      <c r="J30" s="32">
        <v>0.5</v>
      </c>
      <c r="K30" s="32"/>
      <c r="L30" s="32">
        <f>J30*$D$10*$C$10</f>
        <v>6</v>
      </c>
      <c r="M30" s="20">
        <f>L30*$J$8</f>
        <v>120</v>
      </c>
      <c r="O30" s="18" t="s">
        <v>8</v>
      </c>
      <c r="P30" s="32">
        <v>0.5</v>
      </c>
      <c r="Q30" s="32">
        <f>P30*$E$10*$C$10</f>
        <v>18</v>
      </c>
      <c r="R30" s="20">
        <f t="shared" si="6"/>
        <v>360</v>
      </c>
    </row>
    <row r="31" spans="2:19" x14ac:dyDescent="0.2">
      <c r="B31" s="9" t="s">
        <v>20</v>
      </c>
      <c r="C31" s="34">
        <v>1</v>
      </c>
      <c r="D31" s="34">
        <f t="shared" si="4"/>
        <v>6</v>
      </c>
      <c r="E31" s="11">
        <f t="shared" si="5"/>
        <v>120</v>
      </c>
      <c r="H31" s="18"/>
      <c r="I31" s="18"/>
      <c r="J31" s="18"/>
      <c r="K31" s="18"/>
      <c r="L31" s="18"/>
      <c r="M31" s="18"/>
      <c r="O31" s="18"/>
      <c r="P31" s="18"/>
      <c r="Q31" s="18"/>
      <c r="R31" s="18"/>
    </row>
    <row r="32" spans="2:19" ht="27" customHeight="1" x14ac:dyDescent="0.2">
      <c r="B32" s="9" t="s">
        <v>21</v>
      </c>
      <c r="C32" s="34">
        <v>0.5</v>
      </c>
      <c r="D32" s="34">
        <f t="shared" si="4"/>
        <v>3</v>
      </c>
      <c r="E32" s="11">
        <f t="shared" si="5"/>
        <v>60</v>
      </c>
      <c r="H32" s="17" t="s">
        <v>71</v>
      </c>
      <c r="I32" s="18"/>
      <c r="J32" s="33" t="s">
        <v>49</v>
      </c>
      <c r="K32" s="33"/>
      <c r="L32" s="33" t="s">
        <v>18</v>
      </c>
      <c r="M32" s="19" t="s">
        <v>105</v>
      </c>
      <c r="O32" s="17" t="s">
        <v>76</v>
      </c>
      <c r="P32" s="37" t="s">
        <v>129</v>
      </c>
      <c r="Q32" s="19" t="s">
        <v>18</v>
      </c>
      <c r="R32" s="19" t="s">
        <v>105</v>
      </c>
      <c r="S32" s="52"/>
    </row>
    <row r="33" spans="2:19" x14ac:dyDescent="0.2">
      <c r="B33" s="9" t="s">
        <v>22</v>
      </c>
      <c r="C33" s="34">
        <v>0.5</v>
      </c>
      <c r="D33" s="34">
        <f t="shared" si="4"/>
        <v>3</v>
      </c>
      <c r="E33" s="11">
        <f t="shared" si="5"/>
        <v>60</v>
      </c>
      <c r="H33" s="18" t="s">
        <v>38</v>
      </c>
      <c r="I33" s="18"/>
      <c r="J33" s="32">
        <f>$L$8/$L$10</f>
        <v>12</v>
      </c>
      <c r="K33" s="32"/>
      <c r="L33" s="32">
        <f>J33*$D$11*$C$11</f>
        <v>96</v>
      </c>
      <c r="M33" s="20">
        <f>L33*$J$8</f>
        <v>1920</v>
      </c>
      <c r="O33" s="18" t="s">
        <v>38</v>
      </c>
      <c r="P33" s="32">
        <f>$M$8/$L$10</f>
        <v>4</v>
      </c>
      <c r="Q33" s="32">
        <f>P33*$E$11*$C$11</f>
        <v>72</v>
      </c>
      <c r="R33" s="20">
        <f t="shared" ref="R33:R35" si="7">Q33*$J$8</f>
        <v>1440</v>
      </c>
      <c r="S33" s="52"/>
    </row>
    <row r="34" spans="2:19" x14ac:dyDescent="0.2">
      <c r="B34" s="9" t="s">
        <v>23</v>
      </c>
      <c r="C34" s="34">
        <v>0.75</v>
      </c>
      <c r="D34" s="34">
        <f t="shared" si="4"/>
        <v>4.5</v>
      </c>
      <c r="E34" s="11">
        <f t="shared" si="5"/>
        <v>90</v>
      </c>
      <c r="H34" s="18" t="s">
        <v>39</v>
      </c>
      <c r="I34" s="18"/>
      <c r="J34" s="32">
        <v>0.5</v>
      </c>
      <c r="K34" s="32"/>
      <c r="L34" s="32">
        <f>J34*$D$11*$C$11</f>
        <v>4</v>
      </c>
      <c r="M34" s="20">
        <f>L34*$J$8</f>
        <v>80</v>
      </c>
      <c r="O34" s="18" t="s">
        <v>39</v>
      </c>
      <c r="P34" s="32">
        <v>0.5</v>
      </c>
      <c r="Q34" s="32">
        <f>P34*$E$11*$C$11</f>
        <v>9</v>
      </c>
      <c r="R34" s="20">
        <f t="shared" si="7"/>
        <v>180</v>
      </c>
    </row>
    <row r="35" spans="2:19" x14ac:dyDescent="0.2">
      <c r="B35" s="9" t="s">
        <v>41</v>
      </c>
      <c r="C35" s="34">
        <v>1</v>
      </c>
      <c r="D35" s="34">
        <f t="shared" si="4"/>
        <v>6</v>
      </c>
      <c r="E35" s="11">
        <f t="shared" si="5"/>
        <v>120</v>
      </c>
      <c r="H35" s="18" t="s">
        <v>8</v>
      </c>
      <c r="I35" s="18"/>
      <c r="J35" s="32">
        <v>0.5</v>
      </c>
      <c r="K35" s="32"/>
      <c r="L35" s="32">
        <f>J35*$D$11*$C$11</f>
        <v>4</v>
      </c>
      <c r="M35" s="20">
        <f>L35*$J$8</f>
        <v>80</v>
      </c>
      <c r="O35" s="18" t="s">
        <v>8</v>
      </c>
      <c r="P35" s="32">
        <v>0.5</v>
      </c>
      <c r="Q35" s="32">
        <f>P35*$E$11*$C$11</f>
        <v>9</v>
      </c>
      <c r="R35" s="20">
        <f t="shared" si="7"/>
        <v>180</v>
      </c>
    </row>
    <row r="36" spans="2:19" x14ac:dyDescent="0.2">
      <c r="B36" s="9"/>
      <c r="C36" s="34"/>
      <c r="D36" s="34"/>
      <c r="E36" s="11"/>
      <c r="H36" s="18"/>
      <c r="I36" s="18"/>
      <c r="J36" s="18"/>
      <c r="K36" s="18"/>
      <c r="L36" s="18"/>
      <c r="M36" s="18"/>
      <c r="O36" s="18"/>
      <c r="P36" s="18"/>
      <c r="Q36" s="18"/>
      <c r="R36" s="18"/>
    </row>
    <row r="37" spans="2:19" ht="17" thickBot="1" x14ac:dyDescent="0.25">
      <c r="B37" s="8" t="s">
        <v>56</v>
      </c>
      <c r="C37" s="35" t="s">
        <v>65</v>
      </c>
      <c r="D37" s="36" t="s">
        <v>18</v>
      </c>
      <c r="E37" s="10" t="s">
        <v>105</v>
      </c>
      <c r="H37" s="21"/>
      <c r="I37" s="21"/>
      <c r="J37" s="44"/>
      <c r="K37" s="44"/>
      <c r="L37" s="44"/>
      <c r="M37" s="21"/>
      <c r="O37" s="95"/>
      <c r="P37" s="96"/>
      <c r="Q37" s="97"/>
      <c r="R37" s="97"/>
    </row>
    <row r="38" spans="2:19" ht="17" thickTop="1" x14ac:dyDescent="0.2">
      <c r="B38" s="9" t="s">
        <v>6</v>
      </c>
      <c r="C38" s="34">
        <v>0.5</v>
      </c>
      <c r="D38" s="34">
        <f t="shared" ref="D38:D45" si="8">C38*$C$10</f>
        <v>2</v>
      </c>
      <c r="E38" s="11">
        <f t="shared" ref="E38:E45" si="9">D38*$J$8</f>
        <v>40</v>
      </c>
      <c r="H38" s="18" t="s">
        <v>132</v>
      </c>
      <c r="I38" s="18"/>
      <c r="J38" s="32"/>
      <c r="K38" s="32"/>
      <c r="L38" s="32">
        <f>SUM(L28:L30,L18:L20,L33:L35,L23:L25,)</f>
        <v>520</v>
      </c>
      <c r="M38" s="20">
        <f>SUM(M17:M35)</f>
        <v>10400</v>
      </c>
      <c r="O38" s="18" t="s">
        <v>123</v>
      </c>
      <c r="P38" s="18"/>
      <c r="Q38" s="32">
        <f>SUM(Q28:Q30,Q23:Q25,Q18:Q20,Q33:Q35)</f>
        <v>670</v>
      </c>
      <c r="R38" s="53">
        <f>SUM(R18:R20,R23:R25,R28:R30,R33:R35)</f>
        <v>13400</v>
      </c>
    </row>
    <row r="39" spans="2:19" x14ac:dyDescent="0.2">
      <c r="B39" s="9" t="s">
        <v>7</v>
      </c>
      <c r="C39" s="34">
        <v>0.5</v>
      </c>
      <c r="D39" s="34">
        <f t="shared" si="8"/>
        <v>2</v>
      </c>
      <c r="E39" s="11">
        <f t="shared" si="9"/>
        <v>40</v>
      </c>
      <c r="H39" s="18"/>
      <c r="I39" s="18"/>
      <c r="J39" s="32"/>
      <c r="K39" s="32"/>
      <c r="L39" s="87"/>
      <c r="M39" s="20"/>
      <c r="O39" s="18"/>
      <c r="P39" s="32"/>
      <c r="Q39" s="32"/>
      <c r="R39" s="20"/>
    </row>
    <row r="40" spans="2:19" x14ac:dyDescent="0.2">
      <c r="B40" s="9" t="s">
        <v>19</v>
      </c>
      <c r="C40" s="34">
        <v>0.5</v>
      </c>
      <c r="D40" s="34">
        <f t="shared" si="8"/>
        <v>2</v>
      </c>
      <c r="E40" s="11">
        <f t="shared" si="9"/>
        <v>40</v>
      </c>
      <c r="H40" s="18"/>
      <c r="I40" s="18"/>
      <c r="J40" s="19" t="s">
        <v>5</v>
      </c>
      <c r="K40" s="19"/>
      <c r="L40" s="19" t="s">
        <v>18</v>
      </c>
      <c r="M40" s="94" t="s">
        <v>128</v>
      </c>
      <c r="O40" s="18"/>
      <c r="P40" s="19" t="s">
        <v>5</v>
      </c>
      <c r="Q40" s="19" t="s">
        <v>34</v>
      </c>
      <c r="R40" s="94" t="s">
        <v>128</v>
      </c>
    </row>
    <row r="41" spans="2:19" x14ac:dyDescent="0.2">
      <c r="B41" s="9" t="s">
        <v>20</v>
      </c>
      <c r="C41" s="34">
        <v>2</v>
      </c>
      <c r="D41" s="34">
        <f t="shared" si="8"/>
        <v>8</v>
      </c>
      <c r="E41" s="11">
        <f t="shared" si="9"/>
        <v>160</v>
      </c>
      <c r="H41" s="18" t="s">
        <v>124</v>
      </c>
      <c r="I41" s="18"/>
      <c r="J41" s="32">
        <f>L38/I8</f>
        <v>43.333333333333336</v>
      </c>
      <c r="K41" s="32"/>
      <c r="L41" s="32">
        <f>J41*I9</f>
        <v>86.666666666666671</v>
      </c>
      <c r="M41" s="20">
        <f>L41*J9</f>
        <v>6933.3333333333339</v>
      </c>
      <c r="O41" s="18" t="s">
        <v>124</v>
      </c>
      <c r="P41" s="32">
        <f>Q38/I8</f>
        <v>55.833333333333336</v>
      </c>
      <c r="Q41" s="32">
        <f>P41*I9</f>
        <v>111.66666666666667</v>
      </c>
      <c r="R41" s="20">
        <f>Q41*J9</f>
        <v>8933.3333333333339</v>
      </c>
    </row>
    <row r="42" spans="2:19" x14ac:dyDescent="0.2">
      <c r="B42" s="9" t="s">
        <v>21</v>
      </c>
      <c r="C42" s="34">
        <v>1</v>
      </c>
      <c r="D42" s="34">
        <f t="shared" si="8"/>
        <v>4</v>
      </c>
      <c r="E42" s="11">
        <f t="shared" si="9"/>
        <v>80</v>
      </c>
      <c r="H42" s="18" t="s">
        <v>126</v>
      </c>
      <c r="I42" s="18"/>
      <c r="J42" s="32">
        <f>L38/I8</f>
        <v>43.333333333333336</v>
      </c>
      <c r="K42" s="32"/>
      <c r="L42" s="32">
        <f>J42*I10</f>
        <v>86.666666666666671</v>
      </c>
      <c r="M42" s="20">
        <f>L42*J10</f>
        <v>4333.3333333333339</v>
      </c>
      <c r="O42" s="18" t="s">
        <v>126</v>
      </c>
      <c r="P42" s="32">
        <f>Q38/I8</f>
        <v>55.833333333333336</v>
      </c>
      <c r="Q42" s="32">
        <f>P42*I10</f>
        <v>111.66666666666667</v>
      </c>
      <c r="R42" s="20">
        <f>Q42*J10</f>
        <v>5583.3333333333339</v>
      </c>
    </row>
    <row r="43" spans="2:19" x14ac:dyDescent="0.2">
      <c r="B43" s="9" t="s">
        <v>22</v>
      </c>
      <c r="C43" s="34">
        <v>0.5</v>
      </c>
      <c r="D43" s="34">
        <f t="shared" si="8"/>
        <v>2</v>
      </c>
      <c r="E43" s="11">
        <f t="shared" si="9"/>
        <v>40</v>
      </c>
      <c r="H43" s="18"/>
      <c r="I43" s="18"/>
      <c r="J43" s="32"/>
      <c r="K43" s="32"/>
      <c r="L43" s="32"/>
      <c r="M43" s="20"/>
      <c r="O43" s="18"/>
      <c r="P43" s="32"/>
      <c r="Q43" s="32"/>
      <c r="R43" s="20"/>
    </row>
    <row r="44" spans="2:19" ht="17" thickBot="1" x14ac:dyDescent="0.25">
      <c r="B44" s="9" t="s">
        <v>23</v>
      </c>
      <c r="C44" s="34">
        <v>1</v>
      </c>
      <c r="D44" s="34">
        <f t="shared" si="8"/>
        <v>4</v>
      </c>
      <c r="E44" s="11">
        <f t="shared" si="9"/>
        <v>80</v>
      </c>
      <c r="H44" s="98" t="s">
        <v>145</v>
      </c>
      <c r="I44" s="98"/>
      <c r="J44" s="99"/>
      <c r="K44" s="99"/>
      <c r="L44" s="99"/>
      <c r="M44" s="100">
        <f>M38+M41+M42</f>
        <v>21666.666666666672</v>
      </c>
      <c r="O44" s="98" t="s">
        <v>146</v>
      </c>
      <c r="P44" s="99"/>
      <c r="Q44" s="99"/>
      <c r="R44" s="100">
        <f>R42+R41+R38</f>
        <v>27916.666666666668</v>
      </c>
    </row>
    <row r="45" spans="2:19" ht="17" thickTop="1" x14ac:dyDescent="0.2">
      <c r="B45" s="9" t="s">
        <v>41</v>
      </c>
      <c r="C45" s="34">
        <v>1</v>
      </c>
      <c r="D45" s="34">
        <f t="shared" si="8"/>
        <v>4</v>
      </c>
      <c r="E45" s="11">
        <f t="shared" si="9"/>
        <v>80</v>
      </c>
      <c r="O45" s="101" t="s">
        <v>130</v>
      </c>
    </row>
    <row r="46" spans="2:19" x14ac:dyDescent="0.2">
      <c r="B46" s="9"/>
      <c r="C46" s="9"/>
      <c r="D46" s="9"/>
      <c r="E46" s="9"/>
    </row>
    <row r="47" spans="2:19" x14ac:dyDescent="0.2">
      <c r="B47" s="8" t="s">
        <v>57</v>
      </c>
      <c r="C47" s="35" t="s">
        <v>135</v>
      </c>
      <c r="D47" s="36" t="s">
        <v>18</v>
      </c>
      <c r="E47" s="10" t="s">
        <v>105</v>
      </c>
      <c r="H47" s="23" t="s">
        <v>55</v>
      </c>
      <c r="I47" s="24"/>
      <c r="J47" s="24"/>
      <c r="K47" s="24"/>
      <c r="L47" s="24"/>
      <c r="M47" s="24"/>
      <c r="O47" s="23" t="s">
        <v>40</v>
      </c>
      <c r="P47" s="45"/>
      <c r="Q47" s="45"/>
      <c r="R47" s="24"/>
    </row>
    <row r="48" spans="2:19" x14ac:dyDescent="0.2">
      <c r="B48" s="9" t="s">
        <v>6</v>
      </c>
      <c r="C48" s="34">
        <v>0.5</v>
      </c>
      <c r="D48" s="34">
        <f t="shared" ref="D48:D55" si="10">C48*$C$11</f>
        <v>1</v>
      </c>
      <c r="E48" s="11">
        <f t="shared" ref="E48:E55" si="11">D48*$J$8</f>
        <v>20</v>
      </c>
      <c r="H48" s="24"/>
      <c r="I48" s="24"/>
      <c r="J48" s="24"/>
      <c r="K48" s="24"/>
      <c r="L48" s="24"/>
      <c r="M48" s="24"/>
      <c r="O48" s="24"/>
      <c r="P48" s="45"/>
      <c r="Q48" s="45"/>
      <c r="R48" s="24"/>
    </row>
    <row r="49" spans="2:18" ht="17" x14ac:dyDescent="0.2">
      <c r="B49" s="9" t="s">
        <v>7</v>
      </c>
      <c r="C49" s="34">
        <v>0.5</v>
      </c>
      <c r="D49" s="34">
        <f t="shared" si="10"/>
        <v>1</v>
      </c>
      <c r="E49" s="11">
        <f t="shared" si="11"/>
        <v>20</v>
      </c>
      <c r="H49" s="17" t="s">
        <v>66</v>
      </c>
      <c r="I49" s="18"/>
      <c r="J49" s="37" t="s">
        <v>129</v>
      </c>
      <c r="K49" s="37"/>
      <c r="L49" s="19" t="s">
        <v>18</v>
      </c>
      <c r="M49" s="19" t="s">
        <v>105</v>
      </c>
      <c r="O49" s="17" t="s">
        <v>77</v>
      </c>
      <c r="P49" s="33" t="s">
        <v>64</v>
      </c>
      <c r="Q49" s="33" t="s">
        <v>18</v>
      </c>
      <c r="R49" s="19" t="s">
        <v>105</v>
      </c>
    </row>
    <row r="50" spans="2:18" x14ac:dyDescent="0.2">
      <c r="B50" s="9" t="s">
        <v>19</v>
      </c>
      <c r="C50" s="34">
        <v>0.5</v>
      </c>
      <c r="D50" s="34">
        <f t="shared" si="10"/>
        <v>1</v>
      </c>
      <c r="E50" s="11">
        <f t="shared" si="11"/>
        <v>20</v>
      </c>
      <c r="H50" s="18" t="s">
        <v>35</v>
      </c>
      <c r="I50" s="18"/>
      <c r="J50" s="32">
        <v>0.5</v>
      </c>
      <c r="K50" s="32"/>
      <c r="L50" s="32">
        <f>J50*$F$8*$C$8</f>
        <v>12</v>
      </c>
      <c r="M50" s="20">
        <f>L50*$J$8</f>
        <v>240</v>
      </c>
      <c r="O50" s="18" t="s">
        <v>141</v>
      </c>
      <c r="P50" s="32">
        <v>1</v>
      </c>
      <c r="Q50" s="32">
        <f t="shared" ref="Q50:Q55" si="12">P50*$D$8*$C$8</f>
        <v>8</v>
      </c>
      <c r="R50" s="20">
        <f t="shared" ref="R50:R55" si="13">Q50*$J$8</f>
        <v>160</v>
      </c>
    </row>
    <row r="51" spans="2:18" x14ac:dyDescent="0.2">
      <c r="B51" s="9" t="s">
        <v>20</v>
      </c>
      <c r="C51" s="34">
        <v>2.5</v>
      </c>
      <c r="D51" s="34">
        <f t="shared" si="10"/>
        <v>5</v>
      </c>
      <c r="E51" s="11">
        <f t="shared" si="11"/>
        <v>100</v>
      </c>
      <c r="H51" s="18" t="s">
        <v>33</v>
      </c>
      <c r="I51" s="18"/>
      <c r="J51" s="32">
        <v>0.5</v>
      </c>
      <c r="K51" s="32"/>
      <c r="L51" s="32">
        <f>J51*$F$8*$C$8</f>
        <v>12</v>
      </c>
      <c r="M51" s="20">
        <f>L51*$J$8</f>
        <v>240</v>
      </c>
      <c r="O51" s="18" t="s">
        <v>142</v>
      </c>
      <c r="P51" s="32">
        <v>1</v>
      </c>
      <c r="Q51" s="32">
        <f t="shared" si="12"/>
        <v>8</v>
      </c>
      <c r="R51" s="20">
        <f t="shared" si="13"/>
        <v>160</v>
      </c>
    </row>
    <row r="52" spans="2:18" x14ac:dyDescent="0.2">
      <c r="B52" s="9" t="s">
        <v>21</v>
      </c>
      <c r="C52" s="34">
        <v>2</v>
      </c>
      <c r="D52" s="34">
        <f t="shared" si="10"/>
        <v>4</v>
      </c>
      <c r="E52" s="11">
        <f t="shared" si="11"/>
        <v>80</v>
      </c>
      <c r="H52" s="18"/>
      <c r="I52" s="18"/>
      <c r="J52" s="32"/>
      <c r="K52" s="32"/>
      <c r="L52" s="32"/>
      <c r="M52" s="20"/>
      <c r="O52" s="18" t="s">
        <v>143</v>
      </c>
      <c r="P52" s="32">
        <v>1</v>
      </c>
      <c r="Q52" s="32">
        <f t="shared" si="12"/>
        <v>8</v>
      </c>
      <c r="R52" s="20">
        <f t="shared" si="13"/>
        <v>160</v>
      </c>
    </row>
    <row r="53" spans="2:18" ht="17" x14ac:dyDescent="0.2">
      <c r="B53" s="9" t="s">
        <v>22</v>
      </c>
      <c r="C53" s="34">
        <v>0.5</v>
      </c>
      <c r="D53" s="34">
        <f t="shared" si="10"/>
        <v>1</v>
      </c>
      <c r="E53" s="11">
        <f t="shared" si="11"/>
        <v>20</v>
      </c>
      <c r="H53" s="17" t="s">
        <v>72</v>
      </c>
      <c r="I53" s="18"/>
      <c r="J53" s="37" t="s">
        <v>129</v>
      </c>
      <c r="K53" s="37"/>
      <c r="L53" s="19" t="s">
        <v>18</v>
      </c>
      <c r="M53" s="19" t="s">
        <v>105</v>
      </c>
      <c r="O53" s="18" t="s">
        <v>144</v>
      </c>
      <c r="P53" s="32">
        <v>1</v>
      </c>
      <c r="Q53" s="32">
        <f t="shared" si="12"/>
        <v>8</v>
      </c>
      <c r="R53" s="20">
        <f>Q53*$J$8</f>
        <v>160</v>
      </c>
    </row>
    <row r="54" spans="2:18" x14ac:dyDescent="0.2">
      <c r="B54" s="9" t="s">
        <v>23</v>
      </c>
      <c r="C54" s="34">
        <v>1</v>
      </c>
      <c r="D54" s="34">
        <f t="shared" si="10"/>
        <v>2</v>
      </c>
      <c r="E54" s="11">
        <f t="shared" si="11"/>
        <v>40</v>
      </c>
      <c r="H54" s="18" t="s">
        <v>35</v>
      </c>
      <c r="I54" s="18"/>
      <c r="J54" s="32">
        <v>0.5</v>
      </c>
      <c r="K54" s="32"/>
      <c r="L54" s="32">
        <f>J54*$F$9*$C$9</f>
        <v>24</v>
      </c>
      <c r="M54" s="20">
        <f>L54*$J$8</f>
        <v>480</v>
      </c>
      <c r="O54" s="18" t="s">
        <v>46</v>
      </c>
      <c r="P54" s="32">
        <v>0.5</v>
      </c>
      <c r="Q54" s="32">
        <f t="shared" si="12"/>
        <v>4</v>
      </c>
      <c r="R54" s="20">
        <f t="shared" si="13"/>
        <v>80</v>
      </c>
    </row>
    <row r="55" spans="2:18" x14ac:dyDescent="0.2">
      <c r="B55" s="9" t="s">
        <v>41</v>
      </c>
      <c r="C55" s="34">
        <v>2</v>
      </c>
      <c r="D55" s="34">
        <f t="shared" si="10"/>
        <v>4</v>
      </c>
      <c r="E55" s="11">
        <f t="shared" si="11"/>
        <v>80</v>
      </c>
      <c r="H55" s="18" t="s">
        <v>33</v>
      </c>
      <c r="I55" s="18"/>
      <c r="J55" s="32">
        <v>0.5</v>
      </c>
      <c r="K55" s="32"/>
      <c r="L55" s="32">
        <f>J55*$F$9*$C$9</f>
        <v>24</v>
      </c>
      <c r="M55" s="20">
        <f>L55*$J$8</f>
        <v>480</v>
      </c>
      <c r="O55" s="18" t="s">
        <v>47</v>
      </c>
      <c r="P55" s="32">
        <v>0.5</v>
      </c>
      <c r="Q55" s="32">
        <f t="shared" si="12"/>
        <v>4</v>
      </c>
      <c r="R55" s="20">
        <f t="shared" si="13"/>
        <v>80</v>
      </c>
    </row>
    <row r="56" spans="2:18" ht="17" thickBot="1" x14ac:dyDescent="0.25">
      <c r="B56" s="12"/>
      <c r="C56" s="12"/>
      <c r="D56" s="12"/>
      <c r="E56" s="12"/>
      <c r="H56" s="18"/>
      <c r="I56" s="18"/>
      <c r="J56" s="32"/>
      <c r="K56" s="32"/>
      <c r="L56" s="32"/>
      <c r="M56" s="18"/>
      <c r="O56" s="18"/>
      <c r="P56" s="32"/>
      <c r="Q56" s="32"/>
      <c r="R56" s="18"/>
    </row>
    <row r="57" spans="2:18" ht="18" thickTop="1" x14ac:dyDescent="0.2">
      <c r="B57" s="9" t="s">
        <v>132</v>
      </c>
      <c r="C57" s="9"/>
      <c r="D57" s="89">
        <f>SUM(D38:D45,D28:D35,D18:D25,D48:D55)</f>
        <v>106.5</v>
      </c>
      <c r="E57" s="11">
        <f>SUM(E48:E55,E38:E45,E28:E35,E18:E25)</f>
        <v>2130</v>
      </c>
      <c r="H57" s="17" t="s">
        <v>58</v>
      </c>
      <c r="I57" s="18"/>
      <c r="J57" s="37" t="s">
        <v>129</v>
      </c>
      <c r="K57" s="37"/>
      <c r="L57" s="19" t="s">
        <v>18</v>
      </c>
      <c r="M57" s="19" t="s">
        <v>105</v>
      </c>
      <c r="O57" s="17" t="s">
        <v>78</v>
      </c>
      <c r="P57" s="33" t="s">
        <v>48</v>
      </c>
      <c r="Q57" s="33" t="s">
        <v>18</v>
      </c>
      <c r="R57" s="19" t="s">
        <v>105</v>
      </c>
    </row>
    <row r="58" spans="2:18" x14ac:dyDescent="0.2">
      <c r="B58" s="9"/>
      <c r="C58" s="9"/>
      <c r="D58" s="9"/>
      <c r="E58" s="9"/>
      <c r="H58" s="18" t="s">
        <v>35</v>
      </c>
      <c r="I58" s="18"/>
      <c r="J58" s="32">
        <v>0.5</v>
      </c>
      <c r="K58" s="32"/>
      <c r="L58" s="32">
        <f>J58*$F$10*$C$10</f>
        <v>16</v>
      </c>
      <c r="M58" s="20">
        <f>L58*$J$8</f>
        <v>320</v>
      </c>
      <c r="O58" s="18" t="s">
        <v>42</v>
      </c>
      <c r="P58" s="32">
        <v>1</v>
      </c>
      <c r="Q58" s="32">
        <f t="shared" ref="Q58:Q63" si="14">P58*$D$9*$C$9</f>
        <v>12</v>
      </c>
      <c r="R58" s="20">
        <f t="shared" ref="R58:R63" si="15">Q58*$J$8</f>
        <v>240</v>
      </c>
    </row>
    <row r="59" spans="2:18" ht="13" customHeight="1" x14ac:dyDescent="0.2">
      <c r="B59" s="9"/>
      <c r="C59" s="10" t="s">
        <v>5</v>
      </c>
      <c r="D59" s="10" t="s">
        <v>127</v>
      </c>
      <c r="E59" s="93" t="s">
        <v>125</v>
      </c>
      <c r="H59" s="18" t="s">
        <v>33</v>
      </c>
      <c r="I59" s="18"/>
      <c r="J59" s="32">
        <v>0.5</v>
      </c>
      <c r="K59" s="32"/>
      <c r="L59" s="32">
        <f>J59*$F$10*$C$10</f>
        <v>16</v>
      </c>
      <c r="M59" s="20">
        <f>L59*$J$8</f>
        <v>320</v>
      </c>
      <c r="O59" s="18" t="s">
        <v>43</v>
      </c>
      <c r="P59" s="32">
        <v>1</v>
      </c>
      <c r="Q59" s="32">
        <f t="shared" si="14"/>
        <v>12</v>
      </c>
      <c r="R59" s="20">
        <f t="shared" si="15"/>
        <v>240</v>
      </c>
    </row>
    <row r="60" spans="2:18" x14ac:dyDescent="0.2">
      <c r="B60" s="9" t="s">
        <v>124</v>
      </c>
      <c r="C60" s="34">
        <f>D57/I8</f>
        <v>8.875</v>
      </c>
      <c r="D60" s="34">
        <f>C60*I9</f>
        <v>17.75</v>
      </c>
      <c r="E60" s="11">
        <f>D60*J9</f>
        <v>1420</v>
      </c>
      <c r="H60" s="18"/>
      <c r="I60" s="18"/>
      <c r="J60" s="18"/>
      <c r="K60" s="18"/>
      <c r="L60" s="18"/>
      <c r="M60" s="18"/>
      <c r="O60" s="18" t="s">
        <v>44</v>
      </c>
      <c r="P60" s="32">
        <v>1</v>
      </c>
      <c r="Q60" s="32">
        <f t="shared" si="14"/>
        <v>12</v>
      </c>
      <c r="R60" s="20">
        <f t="shared" si="15"/>
        <v>240</v>
      </c>
    </row>
    <row r="61" spans="2:18" ht="17" x14ac:dyDescent="0.2">
      <c r="B61" s="9" t="s">
        <v>126</v>
      </c>
      <c r="C61" s="34">
        <f>D57/I8</f>
        <v>8.875</v>
      </c>
      <c r="D61" s="34">
        <f>C61*I10</f>
        <v>17.75</v>
      </c>
      <c r="E61" s="11">
        <f>D61*J10</f>
        <v>887.5</v>
      </c>
      <c r="H61" s="17" t="s">
        <v>59</v>
      </c>
      <c r="I61" s="18"/>
      <c r="J61" s="37" t="s">
        <v>129</v>
      </c>
      <c r="K61" s="37"/>
      <c r="L61" s="19" t="s">
        <v>18</v>
      </c>
      <c r="M61" s="19" t="s">
        <v>105</v>
      </c>
      <c r="O61" s="18" t="s">
        <v>45</v>
      </c>
      <c r="P61" s="32">
        <v>1</v>
      </c>
      <c r="Q61" s="32">
        <f t="shared" si="14"/>
        <v>12</v>
      </c>
      <c r="R61" s="20">
        <f t="shared" si="15"/>
        <v>240</v>
      </c>
    </row>
    <row r="62" spans="2:18" x14ac:dyDescent="0.2">
      <c r="B62" s="9"/>
      <c r="C62" s="34"/>
      <c r="D62" s="34"/>
      <c r="E62" s="11"/>
      <c r="H62" s="18" t="s">
        <v>35</v>
      </c>
      <c r="I62" s="18"/>
      <c r="J62" s="32">
        <v>0.5</v>
      </c>
      <c r="K62" s="32"/>
      <c r="L62" s="32">
        <f>J62*$F$11*$C$11</f>
        <v>8</v>
      </c>
      <c r="M62" s="20">
        <f>L62*$J$8</f>
        <v>160</v>
      </c>
      <c r="O62" s="18" t="s">
        <v>46</v>
      </c>
      <c r="P62" s="32">
        <v>0.5</v>
      </c>
      <c r="Q62" s="32">
        <f t="shared" si="14"/>
        <v>6</v>
      </c>
      <c r="R62" s="20">
        <f t="shared" si="15"/>
        <v>120</v>
      </c>
    </row>
    <row r="63" spans="2:18" ht="17" thickBot="1" x14ac:dyDescent="0.25">
      <c r="B63" s="90" t="s">
        <v>148</v>
      </c>
      <c r="C63" s="91"/>
      <c r="D63" s="91"/>
      <c r="E63" s="92">
        <f>E57+E60+E61</f>
        <v>4437.5</v>
      </c>
      <c r="H63" s="18" t="s">
        <v>33</v>
      </c>
      <c r="I63" s="18"/>
      <c r="J63" s="32">
        <v>0.5</v>
      </c>
      <c r="K63" s="32"/>
      <c r="L63" s="32">
        <f>J63*$F$11*$C$11</f>
        <v>8</v>
      </c>
      <c r="M63" s="20">
        <f>L63*$J$8</f>
        <v>160</v>
      </c>
      <c r="O63" s="18" t="s">
        <v>47</v>
      </c>
      <c r="P63" s="32">
        <v>0.5</v>
      </c>
      <c r="Q63" s="32">
        <f t="shared" si="14"/>
        <v>6</v>
      </c>
      <c r="R63" s="20">
        <f t="shared" si="15"/>
        <v>120</v>
      </c>
    </row>
    <row r="64" spans="2:18" ht="17" thickTop="1" x14ac:dyDescent="0.2">
      <c r="C64" s="88"/>
      <c r="D64" s="88"/>
      <c r="E64" s="52"/>
      <c r="H64" s="18"/>
      <c r="I64" s="18"/>
      <c r="J64" s="18"/>
      <c r="K64" s="18"/>
      <c r="L64" s="18"/>
      <c r="M64" s="18"/>
      <c r="O64" s="18"/>
      <c r="P64" s="32"/>
      <c r="Q64" s="32"/>
      <c r="R64" s="18"/>
    </row>
    <row r="65" spans="2:18" x14ac:dyDescent="0.2">
      <c r="C65" s="88"/>
      <c r="D65" s="88"/>
      <c r="E65" s="52"/>
      <c r="H65" s="17"/>
      <c r="I65" s="18"/>
      <c r="J65" s="38"/>
      <c r="K65" s="38"/>
      <c r="L65" s="33"/>
      <c r="M65" s="19"/>
      <c r="O65" s="17" t="s">
        <v>79</v>
      </c>
      <c r="P65" s="33" t="s">
        <v>81</v>
      </c>
      <c r="Q65" s="33" t="s">
        <v>18</v>
      </c>
      <c r="R65" s="19" t="s">
        <v>105</v>
      </c>
    </row>
    <row r="66" spans="2:18" x14ac:dyDescent="0.2">
      <c r="H66" s="18"/>
      <c r="I66" s="18"/>
      <c r="J66" s="32"/>
      <c r="K66" s="32"/>
      <c r="L66" s="32"/>
      <c r="M66" s="20"/>
      <c r="O66" s="18" t="s">
        <v>42</v>
      </c>
      <c r="P66" s="32">
        <v>1</v>
      </c>
      <c r="Q66" s="32">
        <f t="shared" ref="Q66:Q71" si="16">P66*$D$10*$C$10</f>
        <v>12</v>
      </c>
      <c r="R66" s="20">
        <f t="shared" ref="R66:R71" si="17">Q66*$J$8</f>
        <v>240</v>
      </c>
    </row>
    <row r="67" spans="2:18" x14ac:dyDescent="0.2">
      <c r="H67" s="18"/>
      <c r="I67" s="18"/>
      <c r="J67" s="32"/>
      <c r="K67" s="32"/>
      <c r="L67" s="32"/>
      <c r="M67" s="20"/>
      <c r="O67" s="18" t="s">
        <v>43</v>
      </c>
      <c r="P67" s="32">
        <v>1</v>
      </c>
      <c r="Q67" s="32">
        <f t="shared" si="16"/>
        <v>12</v>
      </c>
      <c r="R67" s="20">
        <f t="shared" si="17"/>
        <v>240</v>
      </c>
    </row>
    <row r="68" spans="2:18" ht="17" thickBot="1" x14ac:dyDescent="0.25">
      <c r="H68" s="21"/>
      <c r="I68" s="21"/>
      <c r="J68" s="21"/>
      <c r="K68" s="21"/>
      <c r="L68" s="21"/>
      <c r="M68" s="22"/>
      <c r="O68" s="18" t="s">
        <v>44</v>
      </c>
      <c r="P68" s="32">
        <v>1</v>
      </c>
      <c r="Q68" s="32">
        <f t="shared" si="16"/>
        <v>12</v>
      </c>
      <c r="R68" s="20">
        <f t="shared" si="17"/>
        <v>240</v>
      </c>
    </row>
    <row r="69" spans="2:18" ht="17" thickTop="1" x14ac:dyDescent="0.2">
      <c r="H69" s="18" t="s">
        <v>123</v>
      </c>
      <c r="I69" s="18"/>
      <c r="J69" s="32"/>
      <c r="K69" s="32"/>
      <c r="L69" s="32">
        <f>SUM(L59:L61,L49:L51,L64:L66,L54:L56,)</f>
        <v>88</v>
      </c>
      <c r="M69" s="20">
        <f>SUM(M48:M66)</f>
        <v>2400</v>
      </c>
      <c r="O69" s="18" t="s">
        <v>45</v>
      </c>
      <c r="P69" s="32">
        <v>1</v>
      </c>
      <c r="Q69" s="32">
        <f t="shared" si="16"/>
        <v>12</v>
      </c>
      <c r="R69" s="20">
        <f t="shared" si="17"/>
        <v>240</v>
      </c>
    </row>
    <row r="70" spans="2:18" x14ac:dyDescent="0.2">
      <c r="B70" s="1"/>
      <c r="C70" s="1"/>
      <c r="D70" s="1"/>
      <c r="E70" s="1"/>
      <c r="H70" s="18"/>
      <c r="I70" s="18"/>
      <c r="J70" s="32"/>
      <c r="K70" s="32"/>
      <c r="L70" s="87"/>
      <c r="M70" s="20"/>
      <c r="O70" s="18" t="s">
        <v>46</v>
      </c>
      <c r="P70" s="32">
        <v>0.5</v>
      </c>
      <c r="Q70" s="32">
        <f t="shared" si="16"/>
        <v>6</v>
      </c>
      <c r="R70" s="20">
        <f t="shared" si="17"/>
        <v>120</v>
      </c>
    </row>
    <row r="71" spans="2:18" x14ac:dyDescent="0.2">
      <c r="D71" s="62"/>
      <c r="E71" s="62"/>
      <c r="H71" s="18"/>
      <c r="I71" s="18"/>
      <c r="J71" s="19" t="s">
        <v>5</v>
      </c>
      <c r="K71" s="19"/>
      <c r="L71" s="19" t="s">
        <v>34</v>
      </c>
      <c r="M71" s="94" t="s">
        <v>128</v>
      </c>
      <c r="O71" s="18" t="s">
        <v>47</v>
      </c>
      <c r="P71" s="32">
        <v>0.5</v>
      </c>
      <c r="Q71" s="32">
        <f t="shared" si="16"/>
        <v>6</v>
      </c>
      <c r="R71" s="20">
        <f t="shared" si="17"/>
        <v>120</v>
      </c>
    </row>
    <row r="72" spans="2:18" x14ac:dyDescent="0.2">
      <c r="D72" s="62"/>
      <c r="E72" s="62"/>
      <c r="H72" s="18" t="s">
        <v>124</v>
      </c>
      <c r="I72" s="18"/>
      <c r="J72" s="32">
        <f>L69/I8</f>
        <v>7.333333333333333</v>
      </c>
      <c r="K72" s="32"/>
      <c r="L72" s="32">
        <f>J72*I9</f>
        <v>14.666666666666666</v>
      </c>
      <c r="M72" s="20">
        <f>L72*J9</f>
        <v>1173.3333333333333</v>
      </c>
      <c r="O72" s="18"/>
      <c r="P72" s="32"/>
      <c r="Q72" s="32"/>
      <c r="R72" s="18"/>
    </row>
    <row r="73" spans="2:18" x14ac:dyDescent="0.2">
      <c r="D73" s="62"/>
      <c r="E73" s="62"/>
      <c r="H73" s="18" t="s">
        <v>126</v>
      </c>
      <c r="I73" s="18"/>
      <c r="J73" s="32">
        <f>L69/I8</f>
        <v>7.333333333333333</v>
      </c>
      <c r="K73" s="32"/>
      <c r="L73" s="32">
        <f>J73*I10</f>
        <v>14.666666666666666</v>
      </c>
      <c r="M73" s="20">
        <f>L73*J10</f>
        <v>733.33333333333326</v>
      </c>
      <c r="O73" s="17" t="s">
        <v>80</v>
      </c>
      <c r="P73" s="33" t="s">
        <v>82</v>
      </c>
      <c r="Q73" s="33" t="s">
        <v>18</v>
      </c>
      <c r="R73" s="19" t="s">
        <v>105</v>
      </c>
    </row>
    <row r="74" spans="2:18" x14ac:dyDescent="0.2">
      <c r="D74" s="62"/>
      <c r="E74" s="62"/>
      <c r="H74" s="18"/>
      <c r="I74" s="18"/>
      <c r="J74" s="32"/>
      <c r="K74" s="32"/>
      <c r="L74" s="32"/>
      <c r="M74" s="20"/>
      <c r="O74" s="18" t="s">
        <v>42</v>
      </c>
      <c r="P74" s="32">
        <v>1</v>
      </c>
      <c r="Q74" s="32">
        <f t="shared" ref="Q74:Q79" si="18">P74*$D$11*$C$11</f>
        <v>8</v>
      </c>
      <c r="R74" s="20">
        <f t="shared" ref="R74:R79" si="19">Q74*$J$8</f>
        <v>160</v>
      </c>
    </row>
    <row r="75" spans="2:18" ht="17" thickBot="1" x14ac:dyDescent="0.25">
      <c r="D75" s="62"/>
      <c r="E75" s="62"/>
      <c r="H75" s="98" t="s">
        <v>147</v>
      </c>
      <c r="I75" s="98"/>
      <c r="J75" s="99"/>
      <c r="K75" s="99"/>
      <c r="L75" s="99"/>
      <c r="M75" s="100">
        <f>M69+M72+M73</f>
        <v>4306.6666666666661</v>
      </c>
      <c r="O75" s="18" t="s">
        <v>43</v>
      </c>
      <c r="P75" s="32">
        <v>1</v>
      </c>
      <c r="Q75" s="32">
        <f t="shared" si="18"/>
        <v>8</v>
      </c>
      <c r="R75" s="20">
        <f t="shared" si="19"/>
        <v>160</v>
      </c>
    </row>
    <row r="76" spans="2:18" ht="17" thickTop="1" x14ac:dyDescent="0.2">
      <c r="C76" s="63"/>
      <c r="D76" s="62"/>
      <c r="E76" s="62"/>
      <c r="H76" s="101" t="s">
        <v>130</v>
      </c>
      <c r="O76" s="18" t="s">
        <v>44</v>
      </c>
      <c r="P76" s="32">
        <v>1</v>
      </c>
      <c r="Q76" s="32">
        <f t="shared" si="18"/>
        <v>8</v>
      </c>
      <c r="R76" s="20">
        <f t="shared" si="19"/>
        <v>160</v>
      </c>
    </row>
    <row r="77" spans="2:18" x14ac:dyDescent="0.2">
      <c r="C77" s="63"/>
      <c r="D77" s="62"/>
      <c r="E77" s="62"/>
      <c r="O77" s="18" t="s">
        <v>45</v>
      </c>
      <c r="P77" s="32">
        <v>1</v>
      </c>
      <c r="Q77" s="32">
        <f t="shared" si="18"/>
        <v>8</v>
      </c>
      <c r="R77" s="20">
        <f t="shared" si="19"/>
        <v>160</v>
      </c>
    </row>
    <row r="78" spans="2:18" x14ac:dyDescent="0.2">
      <c r="E78" s="62"/>
      <c r="H78" s="25" t="s">
        <v>37</v>
      </c>
      <c r="I78" s="26"/>
      <c r="J78" s="26"/>
      <c r="K78" s="26"/>
      <c r="L78" s="26"/>
      <c r="M78" s="26"/>
      <c r="O78" s="18" t="s">
        <v>46</v>
      </c>
      <c r="P78" s="32">
        <v>0.5</v>
      </c>
      <c r="Q78" s="32">
        <f t="shared" si="18"/>
        <v>4</v>
      </c>
      <c r="R78" s="20">
        <f t="shared" si="19"/>
        <v>80</v>
      </c>
    </row>
    <row r="79" spans="2:18" x14ac:dyDescent="0.2">
      <c r="H79" s="26"/>
      <c r="I79" s="26"/>
      <c r="J79" s="26"/>
      <c r="K79" s="26"/>
      <c r="L79" s="26"/>
      <c r="M79" s="26"/>
      <c r="O79" s="18" t="s">
        <v>47</v>
      </c>
      <c r="P79" s="32">
        <v>0.5</v>
      </c>
      <c r="Q79" s="32">
        <f t="shared" si="18"/>
        <v>4</v>
      </c>
      <c r="R79" s="20">
        <f t="shared" si="19"/>
        <v>80</v>
      </c>
    </row>
    <row r="80" spans="2:18" ht="17" x14ac:dyDescent="0.2">
      <c r="H80" s="29" t="s">
        <v>26</v>
      </c>
      <c r="I80" s="3"/>
      <c r="J80" s="28" t="s">
        <v>18</v>
      </c>
      <c r="K80" s="28"/>
      <c r="L80" s="28" t="s">
        <v>5</v>
      </c>
      <c r="M80" s="51" t="s">
        <v>9</v>
      </c>
      <c r="O80" s="18"/>
      <c r="P80" s="32"/>
      <c r="Q80" s="32"/>
      <c r="R80" s="18"/>
    </row>
    <row r="81" spans="8:18" x14ac:dyDescent="0.2">
      <c r="H81" s="3" t="s">
        <v>10</v>
      </c>
      <c r="I81" s="3"/>
      <c r="J81" s="46">
        <f>D57+D60</f>
        <v>124.25</v>
      </c>
      <c r="K81" s="46"/>
      <c r="L81" s="47">
        <f>C60</f>
        <v>8.875</v>
      </c>
      <c r="M81" s="4">
        <f>E63</f>
        <v>4437.5</v>
      </c>
      <c r="O81" s="18"/>
      <c r="P81" s="18"/>
      <c r="Q81" s="18"/>
      <c r="R81" s="18"/>
    </row>
    <row r="82" spans="8:18" ht="17" thickBot="1" x14ac:dyDescent="0.25">
      <c r="H82" s="3" t="s">
        <v>50</v>
      </c>
      <c r="I82" s="3"/>
      <c r="J82" s="46">
        <f>Q38</f>
        <v>670</v>
      </c>
      <c r="K82" s="46"/>
      <c r="L82" s="47">
        <f>J82/SUM($I$8:$I$9)</f>
        <v>47.857142857142854</v>
      </c>
      <c r="M82" s="4">
        <f>R44</f>
        <v>27916.666666666668</v>
      </c>
      <c r="O82" s="21"/>
      <c r="P82" s="21"/>
      <c r="Q82" s="21"/>
      <c r="R82" s="21"/>
    </row>
    <row r="83" spans="8:18" ht="17" thickTop="1" x14ac:dyDescent="0.2">
      <c r="H83" s="3" t="s">
        <v>51</v>
      </c>
      <c r="I83" s="3"/>
      <c r="J83" s="46">
        <f>L69</f>
        <v>88</v>
      </c>
      <c r="K83" s="46"/>
      <c r="L83" s="47">
        <f>J83/SUM($I$8:$I$9)</f>
        <v>6.2857142857142856</v>
      </c>
      <c r="M83" s="4">
        <f>M75</f>
        <v>4306.6666666666661</v>
      </c>
      <c r="O83" s="18"/>
      <c r="P83" s="18"/>
      <c r="Q83" s="32">
        <f>SUM(Q50:Q55,Q58:Q63,Q66:Q71,Q74:Q79)</f>
        <v>200</v>
      </c>
      <c r="R83" s="20">
        <f>SUM(R50:R55,R58:R63,R66:R71,R74:R79)</f>
        <v>4000</v>
      </c>
    </row>
    <row r="84" spans="8:18" x14ac:dyDescent="0.2">
      <c r="H84" s="3" t="s">
        <v>52</v>
      </c>
      <c r="I84" s="3"/>
      <c r="J84" s="46">
        <f>L38</f>
        <v>520</v>
      </c>
      <c r="K84" s="46"/>
      <c r="L84" s="47">
        <f>J84/SUM($I$8:$I$9)</f>
        <v>37.142857142857146</v>
      </c>
      <c r="M84" s="4">
        <f>M44</f>
        <v>21666.666666666672</v>
      </c>
      <c r="O84" s="18"/>
      <c r="P84" s="19" t="s">
        <v>5</v>
      </c>
      <c r="Q84" s="19" t="s">
        <v>34</v>
      </c>
      <c r="R84" s="94" t="s">
        <v>128</v>
      </c>
    </row>
    <row r="85" spans="8:18" x14ac:dyDescent="0.2">
      <c r="H85" s="3" t="s">
        <v>53</v>
      </c>
      <c r="I85" s="3"/>
      <c r="J85" s="47">
        <f>Q83</f>
        <v>200</v>
      </c>
      <c r="K85" s="47"/>
      <c r="L85" s="47">
        <f>J85/SUM($I$8:$I$9)</f>
        <v>14.285714285714286</v>
      </c>
      <c r="M85" s="4">
        <f>R88</f>
        <v>8333.3333333333339</v>
      </c>
      <c r="O85" s="18" t="s">
        <v>124</v>
      </c>
      <c r="P85" s="32">
        <f>Q83/I8</f>
        <v>16.666666666666668</v>
      </c>
      <c r="Q85" s="32">
        <f>P85*I9</f>
        <v>33.333333333333336</v>
      </c>
      <c r="R85" s="20">
        <f>Q85*J9</f>
        <v>2666.666666666667</v>
      </c>
    </row>
    <row r="86" spans="8:18" ht="17" thickBot="1" x14ac:dyDescent="0.25">
      <c r="H86" s="5"/>
      <c r="I86" s="5"/>
      <c r="J86" s="48"/>
      <c r="K86" s="48"/>
      <c r="L86" s="48"/>
      <c r="M86" s="5"/>
      <c r="O86" s="18" t="s">
        <v>126</v>
      </c>
      <c r="P86" s="32">
        <f>Q83/I8</f>
        <v>16.666666666666668</v>
      </c>
      <c r="Q86" s="32">
        <f>P86*I10</f>
        <v>33.333333333333336</v>
      </c>
      <c r="R86" s="20">
        <f>Q86*J10</f>
        <v>1666.6666666666667</v>
      </c>
    </row>
    <row r="87" spans="8:18" ht="17" thickTop="1" x14ac:dyDescent="0.2">
      <c r="H87" s="6" t="s">
        <v>11</v>
      </c>
      <c r="I87" s="3"/>
      <c r="J87" s="49">
        <f>SUM(J81:J85)</f>
        <v>1602.25</v>
      </c>
      <c r="K87" s="49"/>
      <c r="L87" s="50">
        <f>SUM(L81:L85)</f>
        <v>114.44642857142857</v>
      </c>
      <c r="M87" s="59">
        <f>SUM(M81:M86)</f>
        <v>66660.833333333343</v>
      </c>
      <c r="O87" s="18"/>
      <c r="P87" s="32"/>
      <c r="Q87" s="32"/>
      <c r="R87" s="20"/>
    </row>
    <row r="88" spans="8:18" ht="17" thickBot="1" x14ac:dyDescent="0.25">
      <c r="O88" s="98" t="s">
        <v>146</v>
      </c>
      <c r="P88" s="99"/>
      <c r="Q88" s="99"/>
      <c r="R88" s="100">
        <f>R83+R85+R86</f>
        <v>8333.3333333333339</v>
      </c>
    </row>
    <row r="89" spans="8:18" ht="17" thickTop="1" x14ac:dyDescent="0.2">
      <c r="H89" s="6" t="s">
        <v>27</v>
      </c>
      <c r="I89" s="3"/>
      <c r="J89" s="3"/>
      <c r="K89" s="3"/>
      <c r="L89" s="3"/>
      <c r="M89" s="27" t="s">
        <v>12</v>
      </c>
      <c r="O89" s="101" t="s">
        <v>130</v>
      </c>
    </row>
    <row r="90" spans="8:18" x14ac:dyDescent="0.2">
      <c r="H90" s="3" t="s">
        <v>13</v>
      </c>
      <c r="I90" s="3"/>
      <c r="J90" s="3"/>
      <c r="K90" s="3"/>
      <c r="L90" s="3"/>
      <c r="M90" s="3">
        <f>((C8*D8*$L$8)+(C8*E8*$M$8))+((C9*D9*$L$8)+(C9*E9*$M$8))+((C10*D10*$L$8)+(C10*E10*$M$8))+((C11*D11*$L$8)+(C11*E11*$M$8))</f>
        <v>2540</v>
      </c>
    </row>
    <row r="91" spans="8:18" x14ac:dyDescent="0.2">
      <c r="H91" s="3" t="s">
        <v>14</v>
      </c>
      <c r="I91" s="3"/>
      <c r="J91" s="3"/>
      <c r="K91" s="3"/>
      <c r="L91" s="3"/>
      <c r="M91" s="7">
        <f>SUM(D8:E8)*C8+SUM(D9:E9)*C9+SUM(D10:E10)*C10+SUM(D11:E11)*C11+SUM(D12:E12)*C12</f>
        <v>174</v>
      </c>
    </row>
    <row r="92" spans="8:18" x14ac:dyDescent="0.2">
      <c r="H92" s="3" t="s">
        <v>15</v>
      </c>
      <c r="I92" s="3"/>
      <c r="J92" s="3"/>
      <c r="K92" s="3"/>
      <c r="L92" s="3"/>
      <c r="M92" s="125">
        <f>GETPIVOTDATA("Intervention Name",Key!$F$1)</f>
        <v>10</v>
      </c>
    </row>
    <row r="93" spans="8:18" x14ac:dyDescent="0.2">
      <c r="H93" s="3" t="s">
        <v>16</v>
      </c>
      <c r="I93" s="3"/>
      <c r="J93" s="3"/>
      <c r="K93" s="3"/>
      <c r="L93" s="3"/>
      <c r="M93" s="7">
        <f>SUM(D8:D11)</f>
        <v>11</v>
      </c>
    </row>
    <row r="101" spans="13:13" x14ac:dyDescent="0.2">
      <c r="M101" s="124"/>
    </row>
  </sheetData>
  <mergeCells count="5">
    <mergeCell ref="L6:M6"/>
    <mergeCell ref="L9:M9"/>
    <mergeCell ref="L10:M11"/>
    <mergeCell ref="B6:F6"/>
    <mergeCell ref="H6:J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EB98-ED35-564E-BD77-D93537FDB1E4}">
  <dimension ref="B1:I47"/>
  <sheetViews>
    <sheetView workbookViewId="0">
      <selection activeCell="I24" sqref="I24"/>
    </sheetView>
  </sheetViews>
  <sheetFormatPr baseColWidth="10" defaultRowHeight="16" x14ac:dyDescent="0.2"/>
  <cols>
    <col min="1" max="1" width="2.83203125" customWidth="1"/>
    <col min="4" max="4" width="24.6640625" bestFit="1" customWidth="1"/>
    <col min="5" max="5" width="5" customWidth="1"/>
    <col min="6" max="6" width="24.33203125" bestFit="1" customWidth="1"/>
    <col min="7" max="7" width="4.6640625" customWidth="1"/>
    <col min="8" max="8" width="40" bestFit="1" customWidth="1"/>
  </cols>
  <sheetData>
    <row r="1" spans="2:9" x14ac:dyDescent="0.2">
      <c r="B1" s="1" t="s">
        <v>165</v>
      </c>
      <c r="C1" s="1"/>
      <c r="D1" s="1" t="s">
        <v>166</v>
      </c>
      <c r="F1" t="s">
        <v>151</v>
      </c>
      <c r="H1" s="1" t="s">
        <v>167</v>
      </c>
    </row>
    <row r="2" spans="2:9" x14ac:dyDescent="0.2">
      <c r="B2" t="s">
        <v>93</v>
      </c>
      <c r="D2" t="s">
        <v>152</v>
      </c>
      <c r="F2">
        <v>10</v>
      </c>
    </row>
    <row r="3" spans="2:9" x14ac:dyDescent="0.2">
      <c r="B3" t="s">
        <v>85</v>
      </c>
      <c r="D3" t="s">
        <v>94</v>
      </c>
      <c r="H3" s="130" t="s">
        <v>182</v>
      </c>
      <c r="I3" t="s">
        <v>187</v>
      </c>
    </row>
    <row r="4" spans="2:9" x14ac:dyDescent="0.2">
      <c r="D4" t="s">
        <v>95</v>
      </c>
      <c r="H4" t="s">
        <v>176</v>
      </c>
      <c r="I4" t="s">
        <v>188</v>
      </c>
    </row>
    <row r="5" spans="2:9" x14ac:dyDescent="0.2">
      <c r="D5" t="s">
        <v>159</v>
      </c>
      <c r="H5" t="s">
        <v>177</v>
      </c>
      <c r="I5" t="s">
        <v>186</v>
      </c>
    </row>
    <row r="6" spans="2:9" x14ac:dyDescent="0.2">
      <c r="D6" t="s">
        <v>96</v>
      </c>
    </row>
    <row r="7" spans="2:9" x14ac:dyDescent="0.2">
      <c r="D7" t="s">
        <v>97</v>
      </c>
      <c r="H7" s="131" t="s">
        <v>183</v>
      </c>
      <c r="I7" t="s">
        <v>187</v>
      </c>
    </row>
    <row r="8" spans="2:9" x14ac:dyDescent="0.2">
      <c r="D8" t="s">
        <v>98</v>
      </c>
      <c r="H8" s="129" t="s">
        <v>178</v>
      </c>
      <c r="I8" t="s">
        <v>189</v>
      </c>
    </row>
    <row r="9" spans="2:9" x14ac:dyDescent="0.2">
      <c r="D9" t="s">
        <v>106</v>
      </c>
      <c r="H9" s="129" t="s">
        <v>179</v>
      </c>
      <c r="I9" t="s">
        <v>190</v>
      </c>
    </row>
    <row r="10" spans="2:9" x14ac:dyDescent="0.2">
      <c r="D10" t="s">
        <v>113</v>
      </c>
      <c r="H10" s="129" t="s">
        <v>180</v>
      </c>
      <c r="I10" t="s">
        <v>191</v>
      </c>
    </row>
    <row r="11" spans="2:9" x14ac:dyDescent="0.2">
      <c r="D11" t="s">
        <v>115</v>
      </c>
      <c r="H11" s="129" t="s">
        <v>181</v>
      </c>
      <c r="I11" t="s">
        <v>192</v>
      </c>
    </row>
    <row r="12" spans="2:9" x14ac:dyDescent="0.2">
      <c r="D12" t="s">
        <v>160</v>
      </c>
    </row>
    <row r="13" spans="2:9" x14ac:dyDescent="0.2">
      <c r="D13" t="s">
        <v>114</v>
      </c>
      <c r="H13" s="1" t="s">
        <v>184</v>
      </c>
      <c r="I13" t="s">
        <v>187</v>
      </c>
    </row>
    <row r="14" spans="2:9" x14ac:dyDescent="0.2">
      <c r="D14" t="s">
        <v>114</v>
      </c>
      <c r="H14" t="s">
        <v>168</v>
      </c>
      <c r="I14" t="s">
        <v>193</v>
      </c>
    </row>
    <row r="15" spans="2:9" x14ac:dyDescent="0.2">
      <c r="D15" t="s">
        <v>114</v>
      </c>
      <c r="H15" t="s">
        <v>169</v>
      </c>
      <c r="I15" t="s">
        <v>194</v>
      </c>
    </row>
    <row r="16" spans="2:9" x14ac:dyDescent="0.2">
      <c r="D16" t="s">
        <v>114</v>
      </c>
      <c r="H16" t="s">
        <v>170</v>
      </c>
      <c r="I16" t="s">
        <v>195</v>
      </c>
    </row>
    <row r="17" spans="4:9" x14ac:dyDescent="0.2">
      <c r="D17" t="s">
        <v>114</v>
      </c>
    </row>
    <row r="18" spans="4:9" x14ac:dyDescent="0.2">
      <c r="D18" t="s">
        <v>114</v>
      </c>
      <c r="H18" s="1" t="s">
        <v>185</v>
      </c>
      <c r="I18" t="s">
        <v>187</v>
      </c>
    </row>
    <row r="19" spans="4:9" x14ac:dyDescent="0.2">
      <c r="D19" t="s">
        <v>114</v>
      </c>
      <c r="H19" t="s">
        <v>171</v>
      </c>
      <c r="I19" t="s">
        <v>196</v>
      </c>
    </row>
    <row r="20" spans="4:9" x14ac:dyDescent="0.2">
      <c r="D20" t="s">
        <v>114</v>
      </c>
      <c r="H20" t="s">
        <v>172</v>
      </c>
      <c r="I20" t="s">
        <v>197</v>
      </c>
    </row>
    <row r="21" spans="4:9" x14ac:dyDescent="0.2">
      <c r="D21" t="s">
        <v>114</v>
      </c>
      <c r="H21" t="s">
        <v>173</v>
      </c>
      <c r="I21" t="s">
        <v>198</v>
      </c>
    </row>
    <row r="22" spans="4:9" x14ac:dyDescent="0.2">
      <c r="D22" t="s">
        <v>114</v>
      </c>
      <c r="H22" t="s">
        <v>174</v>
      </c>
      <c r="I22" t="s">
        <v>199</v>
      </c>
    </row>
    <row r="23" spans="4:9" x14ac:dyDescent="0.2">
      <c r="D23" t="s">
        <v>114</v>
      </c>
      <c r="H23" t="s">
        <v>175</v>
      </c>
      <c r="I23" t="s">
        <v>200</v>
      </c>
    </row>
    <row r="24" spans="4:9" x14ac:dyDescent="0.2">
      <c r="D24" t="s">
        <v>114</v>
      </c>
    </row>
    <row r="25" spans="4:9" x14ac:dyDescent="0.2">
      <c r="D25" t="s">
        <v>114</v>
      </c>
    </row>
    <row r="26" spans="4:9" x14ac:dyDescent="0.2">
      <c r="D26" t="s">
        <v>114</v>
      </c>
    </row>
    <row r="27" spans="4:9" x14ac:dyDescent="0.2">
      <c r="D27" t="s">
        <v>114</v>
      </c>
    </row>
    <row r="28" spans="4:9" x14ac:dyDescent="0.2">
      <c r="D28" t="s">
        <v>114</v>
      </c>
    </row>
    <row r="29" spans="4:9" x14ac:dyDescent="0.2">
      <c r="D29" t="s">
        <v>114</v>
      </c>
    </row>
    <row r="30" spans="4:9" x14ac:dyDescent="0.2">
      <c r="D30" t="s">
        <v>114</v>
      </c>
    </row>
    <row r="31" spans="4:9" x14ac:dyDescent="0.2">
      <c r="D31" t="s">
        <v>114</v>
      </c>
    </row>
    <row r="32" spans="4:9" x14ac:dyDescent="0.2">
      <c r="D32" t="s">
        <v>114</v>
      </c>
    </row>
    <row r="33" spans="4:4" x14ac:dyDescent="0.2">
      <c r="D33" t="s">
        <v>114</v>
      </c>
    </row>
    <row r="34" spans="4:4" x14ac:dyDescent="0.2">
      <c r="D34" t="s">
        <v>114</v>
      </c>
    </row>
    <row r="35" spans="4:4" x14ac:dyDescent="0.2">
      <c r="D35" t="s">
        <v>114</v>
      </c>
    </row>
    <row r="36" spans="4:4" x14ac:dyDescent="0.2">
      <c r="D36" t="s">
        <v>114</v>
      </c>
    </row>
    <row r="37" spans="4:4" x14ac:dyDescent="0.2">
      <c r="D37" t="s">
        <v>114</v>
      </c>
    </row>
    <row r="38" spans="4:4" x14ac:dyDescent="0.2">
      <c r="D38" t="s">
        <v>114</v>
      </c>
    </row>
    <row r="39" spans="4:4" x14ac:dyDescent="0.2">
      <c r="D39" t="s">
        <v>114</v>
      </c>
    </row>
    <row r="40" spans="4:4" x14ac:dyDescent="0.2">
      <c r="D40" t="s">
        <v>114</v>
      </c>
    </row>
    <row r="41" spans="4:4" x14ac:dyDescent="0.2">
      <c r="D41" t="s">
        <v>114</v>
      </c>
    </row>
    <row r="42" spans="4:4" x14ac:dyDescent="0.2">
      <c r="D42" t="s">
        <v>114</v>
      </c>
    </row>
    <row r="43" spans="4:4" x14ac:dyDescent="0.2">
      <c r="D43" t="s">
        <v>114</v>
      </c>
    </row>
    <row r="44" spans="4:4" x14ac:dyDescent="0.2">
      <c r="D44" t="s">
        <v>114</v>
      </c>
    </row>
    <row r="45" spans="4:4" x14ac:dyDescent="0.2">
      <c r="D45" t="s">
        <v>114</v>
      </c>
    </row>
    <row r="46" spans="4:4" x14ac:dyDescent="0.2">
      <c r="D46" t="s">
        <v>114</v>
      </c>
    </row>
    <row r="47" spans="4:4" x14ac:dyDescent="0.2">
      <c r="D47" t="s">
        <v>114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3E480EBDFCBA4AB1FA6773067DD70A" ma:contentTypeVersion="12" ma:contentTypeDescription="Create a new document." ma:contentTypeScope="" ma:versionID="5f0485ac0dad38fd8553b8acddcfc967">
  <xsd:schema xmlns:xsd="http://www.w3.org/2001/XMLSchema" xmlns:xs="http://www.w3.org/2001/XMLSchema" xmlns:p="http://schemas.microsoft.com/office/2006/metadata/properties" xmlns:ns2="d6846d9d-03fc-438a-8270-35406804796f" xmlns:ns3="bb19f4de-b480-42e2-9cd8-7cf7b130707f" targetNamespace="http://schemas.microsoft.com/office/2006/metadata/properties" ma:root="true" ma:fieldsID="0c3665a32b72f584801c7e4f1a0c886a" ns2:_="" ns3:_="">
    <xsd:import namespace="d6846d9d-03fc-438a-8270-35406804796f"/>
    <xsd:import namespace="bb19f4de-b480-42e2-9cd8-7cf7b13070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46d9d-03fc-438a-8270-3540680479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60c9a04-0a06-4c47-89e2-9dbcedd85f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9f4de-b480-42e2-9cd8-7cf7b13070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349ea4e-1c24-48dc-93f2-5294531846c8}" ma:internalName="TaxCatchAll" ma:showField="CatchAllData" ma:web="bb19f4de-b480-42e2-9cd8-7cf7b13070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846d9d-03fc-438a-8270-35406804796f">
      <Terms xmlns="http://schemas.microsoft.com/office/infopath/2007/PartnerControls"/>
    </lcf76f155ced4ddcb4097134ff3c332f>
    <TaxCatchAll xmlns="bb19f4de-b480-42e2-9cd8-7cf7b130707f" xsi:nil="true"/>
  </documentManagement>
</p:properties>
</file>

<file path=customXml/itemProps1.xml><?xml version="1.0" encoding="utf-8"?>
<ds:datastoreItem xmlns:ds="http://schemas.openxmlformats.org/officeDocument/2006/customXml" ds:itemID="{F91111F4-22FC-483C-B3F9-D8C72CC7C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846d9d-03fc-438a-8270-35406804796f"/>
    <ds:schemaRef ds:uri="bb19f4de-b480-42e2-9cd8-7cf7b13070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75037-E2AF-4F8D-AF74-DF81567D47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CADFA2-DFFE-40EA-8DDF-1175654D503F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bb19f4de-b480-42e2-9cd8-7cf7b130707f"/>
    <ds:schemaRef ds:uri="http://purl.org/dc/dcmitype/"/>
    <ds:schemaRef ds:uri="http://schemas.microsoft.com/office/2006/metadata/properties"/>
    <ds:schemaRef ds:uri="http://schemas.microsoft.com/office/infopath/2007/PartnerControls"/>
    <ds:schemaRef ds:uri="d6846d9d-03fc-438a-8270-3540680479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Sampling Strategy</vt:lpstr>
      <vt:lpstr>Resourcing Calcs</vt:lpstr>
      <vt:lpstr>Key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Ryan McBain</cp:lastModifiedBy>
  <cp:revision/>
  <dcterms:created xsi:type="dcterms:W3CDTF">2022-11-30T15:14:09Z</dcterms:created>
  <dcterms:modified xsi:type="dcterms:W3CDTF">2024-05-20T14:44:13Z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0x0101008E3E480EBDFCBA4AB1FA6773067DD70A</vt:lpwstr>
  </property>
  <property fmtid="{D5CDD505-2E9C-101B-9397-08002B2CF9AE}" pid="3" name="MediaServiceImageTags">
    <vt:lpwstr/>
  </property>
</Properties>
</file>